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sjijsselland-my.sharepoint.com/personal/m_varwijk_rsj-ijsselland_nl/Documents/Documenten/"/>
    </mc:Choice>
  </mc:AlternateContent>
  <xr:revisionPtr revIDLastSave="0" documentId="8_{A75F54FA-AA26-439B-A7FC-658A58E15DD4}" xr6:coauthVersionLast="47" xr6:coauthVersionMax="47" xr10:uidLastSave="{00000000-0000-0000-0000-000000000000}"/>
  <bookViews>
    <workbookView xWindow="-108" yWindow="-108" windowWidth="23256" windowHeight="12576" firstSheet="12" activeTab="12" xr2:uid="{B48004E5-3425-44E8-8DE8-5B23DA34477A}"/>
  </bookViews>
  <sheets>
    <sheet name="Versiebeheer" sheetId="4" r:id="rId1"/>
    <sheet name="lijsten" sheetId="2" state="hidden" r:id="rId2"/>
    <sheet name="Rekenhulp standaardbudget 1" sheetId="1" r:id="rId3"/>
    <sheet name="Blad10" sheetId="30" r:id="rId4"/>
    <sheet name="Rekenhulp standaardbudget 2" sheetId="5" r:id="rId5"/>
    <sheet name="Blad2" sheetId="32" r:id="rId6"/>
    <sheet name="Blad7" sheetId="27" r:id="rId7"/>
    <sheet name="Blad6" sheetId="26" r:id="rId8"/>
    <sheet name="Rekenhulp standaardbudget 6" sheetId="15" r:id="rId9"/>
    <sheet name="Blad1" sheetId="31" r:id="rId10"/>
    <sheet name="Rekenhulp standaardbudget 3" sheetId="6" r:id="rId11"/>
    <sheet name="Rekenhulp standaardbudget 4" sheetId="7" r:id="rId12"/>
    <sheet name="Rekenhulp standaardbudget 5" sheetId="14" r:id="rId13"/>
    <sheet name="Blad3" sheetId="33" r:id="rId14"/>
    <sheet name="Rekenhulp standaardbudget 7" sheetId="16" r:id="rId15"/>
    <sheet name="Rekenhulp standaardbudget 8" sheetId="17" r:id="rId16"/>
    <sheet name="Rekenhulp standaardbudget 9" sheetId="19" r:id="rId17"/>
    <sheet name="Rekenhulp standaardbudget 6-1" sheetId="9" state="hidden" r:id="rId18"/>
    <sheet name="Rekenhulp standaardbudget 8-1" sheetId="11" r:id="rId19"/>
    <sheet name="Blad4" sheetId="34" r:id="rId20"/>
    <sheet name="Rekenhulp standaardbudget 9-1" sheetId="12" state="hidden" r:id="rId21"/>
    <sheet name="Rekenhulp standaardbudget 10-1" sheetId="13" state="hidden" r:id="rId22"/>
  </sheets>
  <definedNames>
    <definedName name="_xlnm.Print_Area" localSheetId="2">'Rekenhulp standaardbudget 1'!$A$1:$F$28</definedName>
    <definedName name="_xlnm.Print_Area" localSheetId="21">'Rekenhulp standaardbudget 10-1'!$A$1:$F$28</definedName>
    <definedName name="_xlnm.Print_Area" localSheetId="4">'Rekenhulp standaardbudget 2'!$A$1:$F$28</definedName>
    <definedName name="_xlnm.Print_Area" localSheetId="10">'Rekenhulp standaardbudget 3'!$A$1:$F$28</definedName>
    <definedName name="_xlnm.Print_Area" localSheetId="11">'Rekenhulp standaardbudget 4'!$A$1:$F$28</definedName>
    <definedName name="_xlnm.Print_Area" localSheetId="12">'Rekenhulp standaardbudget 5'!$A$1:$F$28</definedName>
    <definedName name="_xlnm.Print_Area" localSheetId="8">'Rekenhulp standaardbudget 6'!$A$1:$F$28</definedName>
    <definedName name="_xlnm.Print_Area" localSheetId="17">'Rekenhulp standaardbudget 6-1'!$A$1:$F$28</definedName>
    <definedName name="_xlnm.Print_Area" localSheetId="14">'Rekenhulp standaardbudget 7'!$A$1:$F$28</definedName>
    <definedName name="_xlnm.Print_Area" localSheetId="15">'Rekenhulp standaardbudget 8'!$A$1:$F$28</definedName>
    <definedName name="_xlnm.Print_Area" localSheetId="18">'Rekenhulp standaardbudget 8-1'!$A$1:$F$28</definedName>
    <definedName name="_xlnm.Print_Area" localSheetId="16">'Rekenhulp standaardbudget 9'!$A$1:$F$28</definedName>
    <definedName name="_xlnm.Print_Area" localSheetId="20">'Rekenhulp standaardbudget 9-1'!$A$1:$F$28</definedName>
    <definedName name="duurzaam">lijsten!$D$3:$D$6</definedName>
    <definedName name="herstel">lijsten!$D$3:$D$6</definedName>
    <definedName name="rekentarief">lijsten!$B$3:$B$6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9" l="1"/>
  <c r="F23" i="19"/>
  <c r="C23" i="19"/>
  <c r="C25" i="19" s="1"/>
  <c r="F22" i="19"/>
  <c r="C22" i="19"/>
  <c r="F21" i="19"/>
  <c r="F20" i="19"/>
  <c r="F19" i="19"/>
  <c r="F18" i="19"/>
  <c r="F17" i="19"/>
  <c r="F16" i="19"/>
  <c r="B16" i="19"/>
  <c r="F15" i="19"/>
  <c r="E14" i="19"/>
  <c r="E12" i="19"/>
  <c r="B11" i="19"/>
  <c r="E7" i="19"/>
  <c r="C1" i="19"/>
  <c r="C24" i="17"/>
  <c r="F23" i="17"/>
  <c r="C23" i="17"/>
  <c r="C25" i="17" s="1"/>
  <c r="F22" i="17"/>
  <c r="C22" i="17"/>
  <c r="F21" i="17"/>
  <c r="F20" i="17"/>
  <c r="F19" i="17"/>
  <c r="F18" i="17"/>
  <c r="F17" i="17"/>
  <c r="F16" i="17"/>
  <c r="B16" i="17"/>
  <c r="F15" i="17"/>
  <c r="E14" i="17"/>
  <c r="E12" i="17"/>
  <c r="B11" i="17"/>
  <c r="E7" i="17"/>
  <c r="C1" i="17"/>
  <c r="C24" i="16"/>
  <c r="F23" i="16"/>
  <c r="C23" i="16"/>
  <c r="C25" i="16" s="1"/>
  <c r="F22" i="16"/>
  <c r="C22" i="16"/>
  <c r="F21" i="16"/>
  <c r="F20" i="16"/>
  <c r="F19" i="16"/>
  <c r="F18" i="16"/>
  <c r="F17" i="16"/>
  <c r="F16" i="16"/>
  <c r="B16" i="16"/>
  <c r="F15" i="16"/>
  <c r="E14" i="16"/>
  <c r="E12" i="16"/>
  <c r="B11" i="16"/>
  <c r="E7" i="16"/>
  <c r="C1" i="16"/>
  <c r="C24" i="15"/>
  <c r="F23" i="15"/>
  <c r="C23" i="15"/>
  <c r="C25" i="15" s="1"/>
  <c r="F22" i="15"/>
  <c r="C22" i="15"/>
  <c r="F21" i="15"/>
  <c r="F20" i="15"/>
  <c r="F19" i="15"/>
  <c r="F18" i="15"/>
  <c r="F17" i="15"/>
  <c r="F16" i="15"/>
  <c r="B16" i="15"/>
  <c r="F15" i="15"/>
  <c r="E14" i="15"/>
  <c r="E12" i="15"/>
  <c r="B11" i="15"/>
  <c r="E7" i="15"/>
  <c r="C1" i="15"/>
  <c r="C24" i="14"/>
  <c r="F23" i="14"/>
  <c r="C23" i="14"/>
  <c r="C25" i="14" s="1"/>
  <c r="F22" i="14"/>
  <c r="C22" i="14"/>
  <c r="F21" i="14"/>
  <c r="F20" i="14"/>
  <c r="F19" i="14"/>
  <c r="F18" i="14"/>
  <c r="F17" i="14"/>
  <c r="F16" i="14"/>
  <c r="B16" i="14"/>
  <c r="F15" i="14"/>
  <c r="E14" i="14"/>
  <c r="E12" i="14"/>
  <c r="B11" i="14"/>
  <c r="E7" i="14"/>
  <c r="C1" i="14"/>
  <c r="C22" i="12"/>
  <c r="C24" i="13"/>
  <c r="F23" i="13"/>
  <c r="C23" i="13"/>
  <c r="C25" i="13" s="1"/>
  <c r="F20" i="13" s="1"/>
  <c r="F22" i="13"/>
  <c r="C22" i="13"/>
  <c r="F21" i="13"/>
  <c r="F19" i="13"/>
  <c r="F18" i="13"/>
  <c r="F17" i="13"/>
  <c r="F16" i="13"/>
  <c r="B16" i="13"/>
  <c r="F15" i="13"/>
  <c r="E14" i="13"/>
  <c r="E12" i="13"/>
  <c r="B11" i="13"/>
  <c r="E7" i="13"/>
  <c r="C1" i="13"/>
  <c r="F23" i="12"/>
  <c r="F22" i="12"/>
  <c r="F21" i="12"/>
  <c r="F19" i="12"/>
  <c r="F18" i="12"/>
  <c r="F17" i="12"/>
  <c r="F16" i="12"/>
  <c r="B16" i="12"/>
  <c r="F15" i="12"/>
  <c r="E14" i="12"/>
  <c r="E12" i="12"/>
  <c r="B11" i="12"/>
  <c r="E7" i="12"/>
  <c r="C1" i="12"/>
  <c r="C24" i="11"/>
  <c r="F23" i="11"/>
  <c r="C23" i="11"/>
  <c r="C25" i="11" s="1"/>
  <c r="F20" i="11" s="1"/>
  <c r="F22" i="11"/>
  <c r="C22" i="11"/>
  <c r="F21" i="11"/>
  <c r="F19" i="11"/>
  <c r="F17" i="11"/>
  <c r="F16" i="11"/>
  <c r="B16" i="11"/>
  <c r="F15" i="11"/>
  <c r="E14" i="11"/>
  <c r="E12" i="11"/>
  <c r="B11" i="11"/>
  <c r="E7" i="11"/>
  <c r="C1" i="11"/>
  <c r="C24" i="9"/>
  <c r="F23" i="9"/>
  <c r="C23" i="9"/>
  <c r="F18" i="9" s="1"/>
  <c r="F22" i="9"/>
  <c r="F21" i="9"/>
  <c r="F19" i="9"/>
  <c r="F17" i="9"/>
  <c r="F16" i="9"/>
  <c r="B16" i="9"/>
  <c r="F15" i="9"/>
  <c r="E14" i="9"/>
  <c r="E12" i="9"/>
  <c r="B11" i="9"/>
  <c r="C1" i="9"/>
  <c r="C24" i="7"/>
  <c r="F23" i="7"/>
  <c r="C23" i="7"/>
  <c r="C25" i="7" s="1"/>
  <c r="F22" i="7"/>
  <c r="C22" i="7"/>
  <c r="F21" i="7"/>
  <c r="F19" i="7"/>
  <c r="F18" i="7"/>
  <c r="F17" i="7"/>
  <c r="F16" i="7"/>
  <c r="B16" i="7"/>
  <c r="F15" i="7"/>
  <c r="E14" i="7"/>
  <c r="E12" i="7"/>
  <c r="B11" i="7"/>
  <c r="E7" i="7"/>
  <c r="C1" i="7"/>
  <c r="C24" i="6"/>
  <c r="F23" i="6"/>
  <c r="C23" i="6"/>
  <c r="C25" i="6" s="1"/>
  <c r="F22" i="6"/>
  <c r="C22" i="6"/>
  <c r="F21" i="6"/>
  <c r="F20" i="6"/>
  <c r="F19" i="6"/>
  <c r="F18" i="6"/>
  <c r="F17" i="6"/>
  <c r="F16" i="6"/>
  <c r="B16" i="6"/>
  <c r="F15" i="6"/>
  <c r="E14" i="6"/>
  <c r="E12" i="6"/>
  <c r="B11" i="6"/>
  <c r="E7" i="6"/>
  <c r="C1" i="6"/>
  <c r="C24" i="5"/>
  <c r="F23" i="5"/>
  <c r="C23" i="5"/>
  <c r="F22" i="5"/>
  <c r="C22" i="5"/>
  <c r="F21" i="5"/>
  <c r="F19" i="5"/>
  <c r="F18" i="5"/>
  <c r="F17" i="5"/>
  <c r="F16" i="5"/>
  <c r="B16" i="5"/>
  <c r="F15" i="5"/>
  <c r="E14" i="5"/>
  <c r="E12" i="5"/>
  <c r="B11" i="5"/>
  <c r="E7" i="5"/>
  <c r="C1" i="5"/>
  <c r="C22" i="1"/>
  <c r="C26" i="1" s="1"/>
  <c r="F25" i="1" s="1"/>
  <c r="B16" i="1"/>
  <c r="C24" i="1"/>
  <c r="C23" i="1"/>
  <c r="F18" i="1" s="1"/>
  <c r="F24" i="17" l="1"/>
  <c r="C26" i="17"/>
  <c r="F25" i="17" s="1"/>
  <c r="F24" i="16"/>
  <c r="C26" i="16"/>
  <c r="F25" i="16" s="1"/>
  <c r="F24" i="19"/>
  <c r="C26" i="19"/>
  <c r="F25" i="19" s="1"/>
  <c r="F24" i="14"/>
  <c r="C26" i="14"/>
  <c r="F25" i="14" s="1"/>
  <c r="F24" i="15"/>
  <c r="C26" i="15"/>
  <c r="F25" i="15" s="1"/>
  <c r="F26" i="19"/>
  <c r="F26" i="17"/>
  <c r="F26" i="16"/>
  <c r="F26" i="15"/>
  <c r="F26" i="14"/>
  <c r="F24" i="6"/>
  <c r="C26" i="6"/>
  <c r="F25" i="6" s="1"/>
  <c r="C26" i="9"/>
  <c r="F24" i="11"/>
  <c r="C26" i="11"/>
  <c r="F25" i="11" s="1"/>
  <c r="F24" i="12"/>
  <c r="C26" i="12"/>
  <c r="F25" i="12" s="1"/>
  <c r="C25" i="5"/>
  <c r="F20" i="5" s="1"/>
  <c r="F24" i="7"/>
  <c r="C26" i="7"/>
  <c r="F25" i="7" s="1"/>
  <c r="F26" i="7"/>
  <c r="F26" i="6"/>
  <c r="F24" i="5"/>
  <c r="C26" i="5"/>
  <c r="F25" i="5" s="1"/>
  <c r="F24" i="13"/>
  <c r="C26" i="13"/>
  <c r="F20" i="12"/>
  <c r="F26" i="12"/>
  <c r="F26" i="5"/>
  <c r="F20" i="7"/>
  <c r="C25" i="9"/>
  <c r="F25" i="9"/>
  <c r="F26" i="11"/>
  <c r="F18" i="11"/>
  <c r="F25" i="13"/>
  <c r="F24" i="1"/>
  <c r="F16" i="1"/>
  <c r="C25" i="1"/>
  <c r="F20" i="9" l="1"/>
  <c r="F26" i="9"/>
  <c r="F26" i="1"/>
  <c r="F20" i="1"/>
  <c r="B8" i="4" l="1"/>
  <c r="B7" i="4"/>
  <c r="E7" i="1"/>
  <c r="B11" i="1"/>
  <c r="F19" i="1"/>
  <c r="F22" i="1"/>
  <c r="F17" i="1"/>
  <c r="F21" i="1"/>
  <c r="F15" i="1"/>
  <c r="E14" i="1"/>
  <c r="E12" i="1"/>
  <c r="F23" i="1"/>
  <c r="C1" i="1"/>
</calcChain>
</file>

<file path=xl/sharedStrings.xml><?xml version="1.0" encoding="utf-8"?>
<sst xmlns="http://schemas.openxmlformats.org/spreadsheetml/2006/main" count="561" uniqueCount="66">
  <si>
    <t>Versiebeheer</t>
  </si>
  <si>
    <t xml:space="preserve">Versie 1.0 </t>
  </si>
  <si>
    <t>Het model waarschuwt vanaf 1 december dat de tarieven moeten worden aangepast.</t>
  </si>
  <si>
    <t>Mail voor deze aanpassing (en voor andere technische vragen) naar: sybe@bijleveldadvies.nl</t>
  </si>
  <si>
    <t>geldig tot</t>
  </si>
  <si>
    <t>rekentarief</t>
  </si>
  <si>
    <t>intensiteit</t>
  </si>
  <si>
    <t>Overwegend begeleiding en lichte hulp</t>
  </si>
  <si>
    <t>Groepsaanbod licht</t>
  </si>
  <si>
    <t>Rekenhulp standaardbudget 1</t>
  </si>
  <si>
    <t>Zwaardere hulp en behandeling (niet ggz)</t>
  </si>
  <si>
    <t>Groepsaanbod middel</t>
  </si>
  <si>
    <t>Rekenhulp standaardbudget 2</t>
  </si>
  <si>
    <t>Reguliere/kleinere ggz instellingen</t>
  </si>
  <si>
    <t>Groepsaanbod middelzwaar</t>
  </si>
  <si>
    <t>Rekenhulp standaardbudget 3</t>
  </si>
  <si>
    <t>Grote ggz instellingen / academisch</t>
  </si>
  <si>
    <t>Groepsaanbod zwaar</t>
  </si>
  <si>
    <t>Rekenhulp standaardbudget 4</t>
  </si>
  <si>
    <t>Rekenhulp standaardbudget 5</t>
  </si>
  <si>
    <t>Rekenhulp standaardbudget 6</t>
  </si>
  <si>
    <t>Rekenhulp standaardbudget 7</t>
  </si>
  <si>
    <t>Rekenhulp standaardbudget 8</t>
  </si>
  <si>
    <t>Rekenhulp standaardbudget 9</t>
  </si>
  <si>
    <t>Rekenhulp standaardbudget 10</t>
  </si>
  <si>
    <r>
      <t xml:space="preserve">Nieuwe berekening: wis alle </t>
    </r>
    <r>
      <rPr>
        <b/>
        <sz val="10"/>
        <color theme="9" tint="-0.249977111117893"/>
        <rFont val="Calibri"/>
        <family val="2"/>
        <scheme val="minor"/>
      </rPr>
      <t>groene</t>
    </r>
    <r>
      <rPr>
        <sz val="10"/>
        <color theme="9" tint="-0.249977111117893"/>
        <rFont val="Calibri"/>
        <family val="2"/>
        <scheme val="minor"/>
      </rPr>
      <t xml:space="preserve"> velden</t>
    </r>
  </si>
  <si>
    <t>in te vullen</t>
  </si>
  <si>
    <t>Alle grijze velden invullen!</t>
  </si>
  <si>
    <t>ingevuld</t>
  </si>
  <si>
    <t>Budgetbepaling voor duurzaam of herstel?</t>
  </si>
  <si>
    <t>Duurzaam</t>
  </si>
  <si>
    <t>niet invulbaar</t>
  </si>
  <si>
    <t>Toewijzing met groepsaanbod?</t>
  </si>
  <si>
    <t>Ja</t>
  </si>
  <si>
    <t>onjuiste invoer</t>
  </si>
  <si>
    <t>Toewijzing met ambulante jeugdhulp?</t>
  </si>
  <si>
    <t>waarschuwing</t>
  </si>
  <si>
    <t>In te vullen gegevens</t>
  </si>
  <si>
    <r>
      <rPr>
        <b/>
        <sz val="10"/>
        <color rgb="FF000000"/>
        <rFont val="Calibri"/>
      </rPr>
      <t xml:space="preserve">(Grijze velden zijn </t>
    </r>
    <r>
      <rPr>
        <b/>
        <i/>
        <sz val="10"/>
        <color rgb="FFFF0000"/>
        <rFont val="Calibri"/>
      </rPr>
      <t>verplichte</t>
    </r>
    <r>
      <rPr>
        <b/>
        <sz val="10"/>
        <color rgb="FFFF0000"/>
        <rFont val="Calibri"/>
      </rPr>
      <t xml:space="preserve"> </t>
    </r>
    <r>
      <rPr>
        <b/>
        <sz val="10"/>
        <color rgb="FF000000"/>
        <rFont val="Calibri"/>
      </rPr>
      <t>invulvelden)</t>
    </r>
  </si>
  <si>
    <r>
      <t xml:space="preserve">Aanwezigheidsdagen </t>
    </r>
    <r>
      <rPr>
        <i/>
        <sz val="10"/>
        <color theme="1"/>
        <rFont val="Calibri"/>
        <family val="2"/>
        <scheme val="minor"/>
      </rPr>
      <t>per week</t>
    </r>
    <r>
      <rPr>
        <sz val="10"/>
        <color theme="1"/>
        <rFont val="Calibri"/>
        <family val="2"/>
        <scheme val="minor"/>
      </rPr>
      <t xml:space="preserve"> groepsaanbod</t>
    </r>
  </si>
  <si>
    <r>
      <t xml:space="preserve">Gemiddeld aantal uren </t>
    </r>
    <r>
      <rPr>
        <i/>
        <sz val="10"/>
        <color theme="1"/>
        <rFont val="Calibri"/>
        <family val="2"/>
        <scheme val="minor"/>
      </rPr>
      <t>per dag</t>
    </r>
    <r>
      <rPr>
        <sz val="10"/>
        <color theme="1"/>
        <rFont val="Calibri"/>
        <family val="2"/>
        <scheme val="minor"/>
      </rPr>
      <t xml:space="preserve"> groepsaanbod</t>
    </r>
  </si>
  <si>
    <r>
      <t>Duur toewijzing groepsaanbod (</t>
    </r>
    <r>
      <rPr>
        <i/>
        <sz val="10"/>
        <color theme="1"/>
        <rFont val="Calibri"/>
        <family val="2"/>
        <scheme val="minor"/>
      </rPr>
      <t>in weken</t>
    </r>
    <r>
      <rPr>
        <sz val="10"/>
        <color theme="1"/>
        <rFont val="Calibri"/>
        <family val="2"/>
        <scheme val="minor"/>
      </rPr>
      <t>, bij duurzaam altijd 52 )</t>
    </r>
  </si>
  <si>
    <t>Groepsaanbod dagen per week</t>
  </si>
  <si>
    <t>Uren groepsaanbod per week</t>
  </si>
  <si>
    <t>Cliëntgebonden uren per week ambulante jeugdhulp</t>
  </si>
  <si>
    <t>Duur toewijzing (weken)</t>
  </si>
  <si>
    <r>
      <t>Duur toewijzing ambulant (</t>
    </r>
    <r>
      <rPr>
        <i/>
        <sz val="10"/>
        <color theme="1"/>
        <rFont val="Calibri"/>
        <family val="2"/>
        <scheme val="minor"/>
      </rPr>
      <t>in weken</t>
    </r>
    <r>
      <rPr>
        <sz val="10"/>
        <color theme="1"/>
        <rFont val="Calibri"/>
        <family val="2"/>
        <scheme val="minor"/>
      </rPr>
      <t>, bij duurzaam altijd 52 )</t>
    </r>
  </si>
  <si>
    <t>Uren groepsaanbod totaal</t>
  </si>
  <si>
    <t>Rekentarief passend voor ambulante jeugdhulp (dropdown):</t>
  </si>
  <si>
    <t>Intensiteit groepsaanbod</t>
  </si>
  <si>
    <t>Budget groepsaanbod</t>
  </si>
  <si>
    <t>Resultaten van hierboven ingevulde gegevens</t>
  </si>
  <si>
    <t>(Wordt automatisch gevuld)</t>
  </si>
  <si>
    <t>Uren ambulante jeugdhulp p.w.</t>
  </si>
  <si>
    <t>Gemiddeld rekentarief per uur ambulante jeugdhulp</t>
  </si>
  <si>
    <t>Uren per week groepsaanbod</t>
  </si>
  <si>
    <t>Uren ambulante jeugdhulp</t>
  </si>
  <si>
    <t>Uurtarief groepsaanbod</t>
  </si>
  <si>
    <t>Rekentarief ambulante jeugdhulp</t>
  </si>
  <si>
    <t>Standaardbudget Groepsaanbod</t>
  </si>
  <si>
    <t>Budget ambulante jeugdhulp</t>
  </si>
  <si>
    <t>Standaardbudget Ambulante jeugdhulp / behandeling</t>
  </si>
  <si>
    <t>Standaardbudget totaal</t>
  </si>
  <si>
    <t>Herstel</t>
  </si>
  <si>
    <t>Nee</t>
  </si>
  <si>
    <t>Wordt niet automatisch ingevuld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</si>
</sst>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&quot;€&quot;\ #,##0"/>
    <numFmt numFmtId="166" formatCode="[$-413]d\ mmmm\ yyyy;@"/>
    <numFmt numFmtId="167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</font>
    <font>
      <b/>
      <i/>
      <sz val="10"/>
      <color rgb="FFFF0000"/>
      <name val="Calibri"/>
    </font>
    <font>
      <b/>
      <sz val="10"/>
      <color rgb="FFFF0000"/>
      <name val="Calibri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166" fontId="0" fillId="0" borderId="0" xfId="0" applyNumberFormat="1" applyAlignment="1">
      <alignment horizontal="left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4" fillId="0" borderId="1" xfId="0" applyFont="1" applyBorder="1"/>
    <xf numFmtId="167" fontId="4" fillId="0" borderId="1" xfId="0" applyNumberFormat="1" applyFont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67" fontId="4" fillId="0" borderId="1" xfId="0" applyNumberFormat="1" applyFont="1" applyBorder="1"/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14" fontId="4" fillId="0" borderId="1" xfId="0" applyNumberFormat="1" applyFont="1" applyBorder="1"/>
    <xf numFmtId="164" fontId="4" fillId="0" borderId="0" xfId="0" applyNumberFormat="1" applyFont="1"/>
    <xf numFmtId="1" fontId="4" fillId="0" borderId="1" xfId="0" applyNumberFormat="1" applyFont="1" applyBorder="1"/>
    <xf numFmtId="165" fontId="9" fillId="0" borderId="0" xfId="0" applyNumberFormat="1" applyFont="1"/>
    <xf numFmtId="3" fontId="4" fillId="0" borderId="1" xfId="0" applyNumberFormat="1" applyFont="1" applyBorder="1"/>
    <xf numFmtId="0" fontId="9" fillId="0" borderId="2" xfId="0" applyFont="1" applyBorder="1"/>
    <xf numFmtId="3" fontId="4" fillId="0" borderId="1" xfId="0" applyNumberFormat="1" applyFont="1" applyBorder="1" applyAlignment="1">
      <alignment horizontal="right"/>
    </xf>
    <xf numFmtId="14" fontId="9" fillId="0" borderId="1" xfId="0" applyNumberFormat="1" applyFont="1" applyBorder="1"/>
    <xf numFmtId="165" fontId="9" fillId="0" borderId="1" xfId="0" applyNumberFormat="1" applyFont="1" applyBorder="1"/>
    <xf numFmtId="167" fontId="4" fillId="0" borderId="1" xfId="0" applyNumberFormat="1" applyFont="1" applyBorder="1" applyAlignment="1" applyProtection="1">
      <alignment horizontal="right"/>
      <protection hidden="1"/>
    </xf>
    <xf numFmtId="164" fontId="4" fillId="0" borderId="1" xfId="0" applyNumberFormat="1" applyFont="1" applyBorder="1"/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165" fontId="9" fillId="0" borderId="6" xfId="0" applyNumberFormat="1" applyFont="1" applyBorder="1" applyAlignment="1">
      <alignment vertical="center"/>
    </xf>
    <xf numFmtId="165" fontId="9" fillId="0" borderId="1" xfId="0" applyNumberFormat="1" applyFont="1" applyBorder="1" applyAlignment="1" applyProtection="1">
      <alignment vertical="center"/>
      <protection hidden="1"/>
    </xf>
    <xf numFmtId="0" fontId="9" fillId="0" borderId="2" xfId="0" applyFont="1" applyBorder="1" applyAlignment="1">
      <alignment vertical="center"/>
    </xf>
    <xf numFmtId="165" fontId="9" fillId="0" borderId="5" xfId="0" applyNumberFormat="1" applyFont="1" applyBorder="1" applyAlignment="1">
      <alignment horizontal="right" vertical="center"/>
    </xf>
    <xf numFmtId="0" fontId="4" fillId="4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164" fontId="4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 applyProtection="1">
      <alignment horizontal="center"/>
      <protection hidden="1"/>
    </xf>
    <xf numFmtId="14" fontId="8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</cellXfs>
  <cellStyles count="1">
    <cellStyle name="Standaard" xfId="0" builtinId="0"/>
  </cellStyles>
  <dxfs count="116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" y="247650"/>
          <a:ext cx="1992630" cy="762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2AE1CA3F-A75F-4B65-8F51-E99258413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0EFC32C8-8762-49E8-82A7-FF9EB060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D6A076DA-1F68-4557-BE43-72A6FAEE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A943034B-9F5E-4DED-B6FE-30843C8F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43D67120-2F50-45C3-BA7F-2C59A9AC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93043EED-9006-4219-B340-6B4D11CB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64770"/>
          <a:ext cx="1992630" cy="75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0FCA4809-C9AA-42E8-A63B-4C9E95BB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439E7E8D-ACE0-438C-90AC-2BD43BFF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770"/>
          <a:ext cx="1992630" cy="75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FA6BB345-A595-45A1-A72C-F1113399F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64770"/>
          <a:ext cx="1992630" cy="75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5C6C3593-E78E-4354-AF2D-12ADE721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64770"/>
          <a:ext cx="1992630" cy="75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4EC5FC26-E819-47A4-A879-836363162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64770"/>
          <a:ext cx="1992630" cy="75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64770</xdr:rowOff>
    </xdr:from>
    <xdr:to>
      <xdr:col>1</xdr:col>
      <xdr:colOff>2015490</xdr:colOff>
      <xdr:row>4</xdr:row>
      <xdr:rowOff>19448</xdr:rowOff>
    </xdr:to>
    <xdr:pic>
      <xdr:nvPicPr>
        <xdr:cNvPr id="2" name="Afbeelding 1" descr="RSJ IJsselland">
          <a:extLst>
            <a:ext uri="{FF2B5EF4-FFF2-40B4-BE49-F238E27FC236}">
              <a16:creationId xmlns:a16="http://schemas.microsoft.com/office/drawing/2014/main" id="{389DE8C5-15DE-402C-B778-C10941DF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" y="64770"/>
          <a:ext cx="1992630" cy="75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74DC-B161-45DF-92ED-EDB6EE2181A5}">
  <dimension ref="B1:B11"/>
  <sheetViews>
    <sheetView showGridLines="0" workbookViewId="0">
      <selection activeCell="B4" sqref="B4"/>
    </sheetView>
  </sheetViews>
  <sheetFormatPr defaultRowHeight="14.4" x14ac:dyDescent="0.3"/>
  <cols>
    <col min="1" max="1" width="1.88671875" customWidth="1"/>
    <col min="2" max="2" width="14.5546875" bestFit="1" customWidth="1"/>
  </cols>
  <sheetData>
    <row r="1" spans="2:2" ht="15.6" x14ac:dyDescent="0.3">
      <c r="B1" s="3" t="s">
        <v>0</v>
      </c>
    </row>
    <row r="4" spans="2:2" x14ac:dyDescent="0.3">
      <c r="B4" t="s">
        <v>1</v>
      </c>
    </row>
    <row r="5" spans="2:2" x14ac:dyDescent="0.3">
      <c r="B5" s="9">
        <v>44858</v>
      </c>
    </row>
    <row r="7" spans="2:2" x14ac:dyDescent="0.3">
      <c r="B7" t="str">
        <f>"Let op. Dit bestand bevat tarieven van "&amp;YEAR(lijsten!E2)&amp;". Vanaf 1 januari "&amp;YEAR(lijsten!E2)+1&amp;" werkt"</f>
        <v>Let op. Dit bestand bevat tarieven van 2023. Vanaf 1 januari 2024 werkt</v>
      </c>
    </row>
    <row r="8" spans="2:2" x14ac:dyDescent="0.3">
      <c r="B8" t="str">
        <f>"deze rekentool niet meer omdat dan de tarieven "&amp;YEAR(lijsten!E2)+1&amp;" moeten worden ingelezen."</f>
        <v>deze rekentool niet meer omdat dan de tarieven 2024 moeten worden ingelezen.</v>
      </c>
    </row>
    <row r="10" spans="2:2" x14ac:dyDescent="0.3">
      <c r="B10" t="s">
        <v>2</v>
      </c>
    </row>
    <row r="11" spans="2:2" x14ac:dyDescent="0.3">
      <c r="B11" t="s">
        <v>3</v>
      </c>
    </row>
  </sheetData>
  <sheetProtection formatColumns="0" formatRows="0" selectLockedCells="1" selectUn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A1B3-3EC3-4F75-A4E3-1337DB7356A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DE6B-3BC7-41B8-9CEE-180643F018BD}">
  <dimension ref="B1:F26"/>
  <sheetViews>
    <sheetView showGridLines="0" showRowColHeaders="0" showZeros="0" zoomScaleNormal="100" workbookViewId="0">
      <selection activeCell="C8" sqref="C8:C10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30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33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>Let op: geldigheid toewijzingen Duurzaam is altijd 52 weken!</v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DUURZAAM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>
        <f>IF(ISNUMBER(C23),C23,"")</f>
        <v>0</v>
      </c>
    </row>
    <row r="17" spans="2:6" x14ac:dyDescent="0.3">
      <c r="B17" s="19" t="s">
        <v>44</v>
      </c>
      <c r="C17" s="20">
        <v>6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13</v>
      </c>
      <c r="D18" s="28"/>
      <c r="E18" s="25" t="s">
        <v>47</v>
      </c>
      <c r="F18" s="29">
        <f>IF(ISNUMBER(C23),C23*C15,"")</f>
        <v>0</v>
      </c>
    </row>
    <row r="19" spans="2:6" x14ac:dyDescent="0.3">
      <c r="B19" s="30" t="s">
        <v>48</v>
      </c>
      <c r="C19" s="23"/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>
        <f>IF(ISNUMBER(C25),C25,"")</f>
        <v>0</v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6</v>
      </c>
    </row>
    <row r="22" spans="2:6" x14ac:dyDescent="0.3">
      <c r="B22" s="19" t="s">
        <v>54</v>
      </c>
      <c r="C22" s="34" t="str">
        <f>IF($C$10="Nee","nvt (toewijzing zonder ambulante jeugdhulp)",IFERROR(INDEX(lijsten!$B$3:$C$6,MATCH(C19,lijsten!$C$3:$C$6,0),1),""))</f>
        <v/>
      </c>
      <c r="D22" s="10"/>
      <c r="E22" s="19" t="s">
        <v>45</v>
      </c>
      <c r="F22" s="27">
        <f>C18</f>
        <v>13</v>
      </c>
    </row>
    <row r="23" spans="2:6" x14ac:dyDescent="0.3">
      <c r="B23" s="19" t="s">
        <v>55</v>
      </c>
      <c r="C23" s="34">
        <f>IF($C$9="Nee","nvt (toewijzing zonder groepsaanbod)",IF(COUNTA(C13:C14)=2,C13*C14,))</f>
        <v>0</v>
      </c>
      <c r="D23" s="10"/>
      <c r="E23" s="19" t="s">
        <v>56</v>
      </c>
      <c r="F23" s="29">
        <f>C17*C18</f>
        <v>78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/>
      </c>
      <c r="D24" s="10"/>
      <c r="E24" s="19" t="s">
        <v>58</v>
      </c>
      <c r="F24" s="35" t="str">
        <f>IF(ISNUMBER(C22),C22,"")</f>
        <v/>
      </c>
    </row>
    <row r="25" spans="2:6" ht="15" thickBot="1" x14ac:dyDescent="0.35">
      <c r="B25" s="36" t="s">
        <v>59</v>
      </c>
      <c r="C25" s="37">
        <f>IF($C$9="Nee","nvt (toewijzing zonder groepsaanbod)",IF(AND(ISNUMBER(C23),ISNUMBER(C15),ISNUMBER(C24)),C15*C23*C24,0))</f>
        <v>0</v>
      </c>
      <c r="D25" s="38"/>
      <c r="E25" s="36" t="s">
        <v>60</v>
      </c>
      <c r="F25" s="39">
        <f>IF(ISNUMBER(C26),C26,"")</f>
        <v>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0</v>
      </c>
      <c r="D26" s="38"/>
      <c r="E26" s="41" t="s">
        <v>62</v>
      </c>
      <c r="F26" s="42">
        <f ca="1">IFERROR(IF(TODAY()&gt;lijsten!E2,"Tarieven verouderd",IF(OR(C26&gt;0,C25&gt;0),C26+C25,0)),"")</f>
        <v>0</v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89" priority="3">
      <formula>AND(C8="Duurzaam",C18&lt;&gt;52,C18&lt;&gt;0)</formula>
    </cfRule>
  </conditionalFormatting>
  <conditionalFormatting sqref="C15">
    <cfRule type="expression" dxfId="88" priority="2">
      <formula>AND(C8="Duurzaam",C15&lt;&gt;52,C15&lt;&gt;0)</formula>
    </cfRule>
  </conditionalFormatting>
  <conditionalFormatting sqref="C8:C10 C13:C19">
    <cfRule type="expression" dxfId="87" priority="4">
      <formula>NOT(ISBLANK(C8))</formula>
    </cfRule>
    <cfRule type="expression" dxfId="86" priority="8">
      <formula>ISBLANK(C8)</formula>
    </cfRule>
  </conditionalFormatting>
  <conditionalFormatting sqref="C13:C16">
    <cfRule type="expression" dxfId="85" priority="6">
      <formula>OR($C$9="Nee",ISBLANK($C$9))</formula>
    </cfRule>
  </conditionalFormatting>
  <conditionalFormatting sqref="C17:C19">
    <cfRule type="expression" dxfId="84" priority="5">
      <formula>OR($C$10="Nee",ISBLANK($C$10))</formula>
    </cfRule>
  </conditionalFormatting>
  <conditionalFormatting sqref="B16">
    <cfRule type="expression" dxfId="83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F81B0EE4-A8C1-4D94-B36D-74EA801EBBCF}">
      <formula1>"Ja,Nee"</formula1>
    </dataValidation>
    <dataValidation type="list" allowBlank="1" showInputMessage="1" showErrorMessage="1" sqref="C16" xr:uid="{969B272A-D70D-4C6A-A325-9AB659A4E4F6}">
      <formula1>INDIRECT($C$8)</formula1>
    </dataValidation>
    <dataValidation type="list" allowBlank="1" showInputMessage="1" showErrorMessage="1" sqref="C8" xr:uid="{B1A996C4-82A8-49CB-8206-A350079DF258}">
      <formula1>"Duurzaam,Herstel"</formula1>
    </dataValidation>
    <dataValidation type="list" allowBlank="1" showInputMessage="1" showErrorMessage="1" sqref="D16" xr:uid="{5D2DBA69-D330-49EA-9B89-7E57B9C13CE9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25FAEFDA-1149-43DB-8A88-C9731E8AE8CB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66AAD0F3-0491-4840-A9A9-8C5D4D84B469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E4038E-08F3-45A4-9340-FA3F0C3CE657}">
          <x14:formula1>
            <xm:f>lijsten!$C$3:$C$6</xm:f>
          </x14:formula1>
          <xm:sqref>C19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DAE2-8CA7-4382-8F5D-13C773714755}">
  <dimension ref="B1:F26"/>
  <sheetViews>
    <sheetView showGridLines="0" showRowColHeaders="0" showZeros="0" topLeftCell="A4" zoomScaleNormal="100" workbookViewId="0">
      <selection activeCell="E7" sqref="E7:E11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33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>
        <v>4</v>
      </c>
      <c r="D13" s="10"/>
      <c r="E13" s="10"/>
      <c r="F13" s="10"/>
    </row>
    <row r="14" spans="2:6" x14ac:dyDescent="0.3">
      <c r="B14" s="19" t="s">
        <v>40</v>
      </c>
      <c r="C14" s="20">
        <v>4.5</v>
      </c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>
        <v>30</v>
      </c>
      <c r="D15" s="10"/>
      <c r="E15" s="19" t="s">
        <v>42</v>
      </c>
      <c r="F15" s="22">
        <f>C13</f>
        <v>4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('zwaar' alleen bij KDC's!!)</v>
      </c>
      <c r="C16" s="23" t="s">
        <v>17</v>
      </c>
      <c r="D16" s="24"/>
      <c r="E16" s="25" t="s">
        <v>43</v>
      </c>
      <c r="F16" s="19">
        <f>IF(ISNUMBER(C23),C23,"")</f>
        <v>18</v>
      </c>
    </row>
    <row r="17" spans="2:6" x14ac:dyDescent="0.3">
      <c r="B17" s="19" t="s">
        <v>44</v>
      </c>
      <c r="C17" s="20">
        <v>12</v>
      </c>
      <c r="D17" s="26"/>
      <c r="E17" s="19" t="s">
        <v>45</v>
      </c>
      <c r="F17" s="27">
        <f>C15</f>
        <v>30</v>
      </c>
    </row>
    <row r="18" spans="2:6" x14ac:dyDescent="0.3">
      <c r="B18" s="19" t="s">
        <v>46</v>
      </c>
      <c r="C18" s="21">
        <v>30</v>
      </c>
      <c r="D18" s="28"/>
      <c r="E18" s="25" t="s">
        <v>47</v>
      </c>
      <c r="F18" s="29">
        <f>IF(ISNUMBER(C23),C23*C15,"")</f>
        <v>540</v>
      </c>
    </row>
    <row r="19" spans="2:6" x14ac:dyDescent="0.3">
      <c r="B19" s="30" t="s">
        <v>48</v>
      </c>
      <c r="C19" s="23" t="s">
        <v>10</v>
      </c>
      <c r="D19" s="10"/>
      <c r="E19" s="25" t="s">
        <v>49</v>
      </c>
      <c r="F19" s="31" t="str">
        <f>IF(C16&lt;&gt;"",RIGHT(C16,LEN(C16)-13),"")</f>
        <v>zwaar</v>
      </c>
    </row>
    <row r="20" spans="2:6" x14ac:dyDescent="0.3">
      <c r="B20" s="10"/>
      <c r="C20" s="10"/>
      <c r="D20" s="10"/>
      <c r="E20" s="32" t="s">
        <v>50</v>
      </c>
      <c r="F20" s="33">
        <f>IF(ISNUMBER(C25),C25,"")</f>
        <v>18590.361432962858</v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12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90</v>
      </c>
      <c r="D22" s="10"/>
      <c r="E22" s="19" t="s">
        <v>45</v>
      </c>
      <c r="F22" s="27">
        <f>C18</f>
        <v>30</v>
      </c>
    </row>
    <row r="23" spans="2:6" x14ac:dyDescent="0.3">
      <c r="B23" s="19" t="s">
        <v>55</v>
      </c>
      <c r="C23" s="34">
        <f>IF($C$9="Nee","nvt (toewijzing zonder groepsaanbod)",IF(COUNTA(C13:C14)=2,C13*C14,))</f>
        <v>18</v>
      </c>
      <c r="D23" s="10"/>
      <c r="E23" s="19" t="s">
        <v>56</v>
      </c>
      <c r="F23" s="29">
        <f>C17*C18</f>
        <v>360</v>
      </c>
    </row>
    <row r="24" spans="2:6" x14ac:dyDescent="0.3">
      <c r="B24" s="19" t="s">
        <v>57</v>
      </c>
      <c r="C24" s="34">
        <f>IF($C$9="Nee","nvt (toewijzing zonder groepsaanbod)",IFERROR(INDEX(lijsten!$D$3:$E$7,MATCH(C16,duurzaam,0),2),""))</f>
        <v>34.426595246227514</v>
      </c>
      <c r="D24" s="10"/>
      <c r="E24" s="19" t="s">
        <v>58</v>
      </c>
      <c r="F24" s="35">
        <f>IF(ISNUMBER(C22),C22,"")</f>
        <v>90</v>
      </c>
    </row>
    <row r="25" spans="2:6" ht="15" thickBot="1" x14ac:dyDescent="0.35">
      <c r="B25" s="36" t="s">
        <v>59</v>
      </c>
      <c r="C25" s="37">
        <f>IF($C$9="Nee","nvt (toewijzing zonder groepsaanbod)",IF(AND(ISNUMBER(C23),ISNUMBER(C15),ISNUMBER(C24)),C15*C23*C24,0))</f>
        <v>18590.361432962858</v>
      </c>
      <c r="D25" s="38"/>
      <c r="E25" s="36" t="s">
        <v>60</v>
      </c>
      <c r="F25" s="39">
        <f>IF(ISNUMBER(C26),C26,"")</f>
        <v>32400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32400</v>
      </c>
      <c r="D26" s="38"/>
      <c r="E26" s="41" t="s">
        <v>62</v>
      </c>
      <c r="F26" s="42">
        <f ca="1">IFERROR(IF(TODAY()&gt;lijsten!E2,"Tarieven verouderd",IF(OR(C26&gt;0,C25&gt;0),C26+C25,0)),"")</f>
        <v>50990.361432962862</v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80" priority="3">
      <formula>AND(C8="Duurzaam",C18&lt;&gt;52,C18&lt;&gt;0)</formula>
    </cfRule>
  </conditionalFormatting>
  <conditionalFormatting sqref="C15">
    <cfRule type="expression" dxfId="79" priority="2">
      <formula>AND(C8="Duurzaam",C15&lt;&gt;52,C15&lt;&gt;0)</formula>
    </cfRule>
  </conditionalFormatting>
  <conditionalFormatting sqref="C8:C10 C13:C19">
    <cfRule type="expression" dxfId="78" priority="4">
      <formula>NOT(ISBLANK(C8))</formula>
    </cfRule>
    <cfRule type="expression" dxfId="77" priority="8">
      <formula>ISBLANK(C8)</formula>
    </cfRule>
  </conditionalFormatting>
  <conditionalFormatting sqref="C13:C16">
    <cfRule type="expression" dxfId="76" priority="6">
      <formula>OR($C$9="Nee",ISBLANK($C$9))</formula>
    </cfRule>
  </conditionalFormatting>
  <conditionalFormatting sqref="C17:C19">
    <cfRule type="expression" dxfId="75" priority="5">
      <formula>OR($C$10="Nee",ISBLANK($C$10))</formula>
    </cfRule>
  </conditionalFormatting>
  <conditionalFormatting sqref="B16">
    <cfRule type="expression" dxfId="74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11F393D4-5427-4CB7-B0F3-03746EE19B57}">
      <formula1>"Ja,Nee"</formula1>
    </dataValidation>
    <dataValidation type="list" allowBlank="1" showInputMessage="1" showErrorMessage="1" sqref="C16" xr:uid="{6DF8567F-AF14-4A59-8C81-5F94854D9EDA}">
      <formula1>INDIRECT($C$8)</formula1>
    </dataValidation>
    <dataValidation type="list" allowBlank="1" showInputMessage="1" showErrorMessage="1" sqref="C8" xr:uid="{7FB2457C-3179-49C8-A610-4C85D52FB538}">
      <formula1>"Duurzaam,Herstel"</formula1>
    </dataValidation>
    <dataValidation type="list" allowBlank="1" showInputMessage="1" showErrorMessage="1" sqref="D16" xr:uid="{615632FB-8F18-4C68-8FAA-97566AC3E984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59A4FE84-7163-490F-9B10-DA527069A391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7EBB026E-0FDD-4192-B54D-22B0824B8326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A02093-45B6-40EA-AE1D-15CE0A826B5D}">
          <x14:formula1>
            <xm:f>lijsten!$C$3:$C$6</xm:f>
          </x14:formula1>
          <xm:sqref>C19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BCB1-EE94-45D4-AE6B-607ABAF1F13A}">
  <dimension ref="B1:F26"/>
  <sheetViews>
    <sheetView showGridLines="0" showRowColHeaders="0" showZeros="0" tabSelected="1" topLeftCell="A3" zoomScaleNormal="100" workbookViewId="0">
      <selection activeCell="F15" sqref="F15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6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52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10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6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90</v>
      </c>
      <c r="D22" s="10"/>
      <c r="E22" s="19" t="s">
        <v>45</v>
      </c>
      <c r="F22" s="27">
        <f>C18</f>
        <v>52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312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90</v>
      </c>
    </row>
    <row r="25" spans="2:6" x14ac:dyDescent="0.3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28080</v>
      </c>
    </row>
    <row r="26" spans="2:6" ht="14.4" customHeight="1" x14ac:dyDescent="0.3">
      <c r="B26" s="36" t="s">
        <v>61</v>
      </c>
      <c r="C26" s="40">
        <f>IF($C$10="Nee","nvt (toewijzing zonder ambulante jeugdhulp)",IF(COUNTA(C8,C17,C18,C19)=4,C17*C18*C22,0))</f>
        <v>28080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71" priority="3">
      <formula>AND(C8="Duurzaam",C18&lt;&gt;52,C18&lt;&gt;0)</formula>
    </cfRule>
  </conditionalFormatting>
  <conditionalFormatting sqref="C15">
    <cfRule type="expression" dxfId="70" priority="2">
      <formula>AND(C8="Duurzaam",C15&lt;&gt;52,C15&lt;&gt;0)</formula>
    </cfRule>
  </conditionalFormatting>
  <conditionalFormatting sqref="C8:C10 C13:C19">
    <cfRule type="expression" dxfId="69" priority="4">
      <formula>NOT(ISBLANK(C8))</formula>
    </cfRule>
    <cfRule type="expression" dxfId="68" priority="8">
      <formula>ISBLANK(C8)</formula>
    </cfRule>
  </conditionalFormatting>
  <conditionalFormatting sqref="C13:C16">
    <cfRule type="expression" dxfId="67" priority="6">
      <formula>OR($C$9="Nee",ISBLANK($C$9))</formula>
    </cfRule>
  </conditionalFormatting>
  <conditionalFormatting sqref="C17:C19">
    <cfRule type="expression" dxfId="66" priority="5">
      <formula>OR($C$10="Nee",ISBLANK($C$10))</formula>
    </cfRule>
  </conditionalFormatting>
  <conditionalFormatting sqref="B16">
    <cfRule type="expression" dxfId="65" priority="1">
      <formula>B16="Intensiteit groepsaanbod ('zwaar' alleen bij KDC's!!)"</formula>
    </cfRule>
  </conditionalFormatting>
  <dataValidations count="4">
    <dataValidation type="list" allowBlank="1" showInputMessage="1" showErrorMessage="1" sqref="D16" xr:uid="{F01CBCBC-0B04-406B-8E0B-43A9E15DDB76}">
      <formula1>duurzaam</formula1>
    </dataValidation>
    <dataValidation type="list" allowBlank="1" showInputMessage="1" showErrorMessage="1" sqref="C8" xr:uid="{776C1D0A-07E0-4189-B64D-510ACCD508C9}">
      <formula1>"Duurzaam,Herstel"</formula1>
    </dataValidation>
    <dataValidation type="list" allowBlank="1" showInputMessage="1" showErrorMessage="1" sqref="C16" xr:uid="{77F83852-D3C4-4AA2-B306-58D11244A3FB}">
      <formula1>INDIRECT($C$8)</formula1>
    </dataValidation>
    <dataValidation type="list" allowBlank="1" showInputMessage="1" showErrorMessage="1" sqref="C9:C10" xr:uid="{E1C4E2F5-4998-4671-9738-27FD04EDA556}">
      <formula1>"Ja,Nee"</formula1>
    </dataValidation>
  </dataValidations>
  <pageMargins left="0.7" right="0.7" top="0.75" bottom="0.75" header="0.3" footer="0.3"/>
  <pageSetup paperSize="9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44C707AF-13A2-4024-8E3F-6497A125B846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A1A82FDD-5DFF-4F4D-B4A6-94633A788D49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0821FD-339F-470C-AEDF-AD3848C6FFB2}">
          <x14:formula1>
            <xm:f>lijsten!$C$3:$C$6</xm:f>
          </x14:formula1>
          <xm:sqref>C19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159FE-F26D-459C-AD7D-00B422C9CA7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FA0E-39AC-4F04-ACD8-7E8F627F85A5}">
  <dimension ref="B1:F26"/>
  <sheetViews>
    <sheetView showGridLines="0" showRowColHeaders="0" showZeros="0" topLeftCell="A6" zoomScaleNormal="100" workbookViewId="0">
      <selection activeCell="I19" sqref="I19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0.6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104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16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0.6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130</v>
      </c>
      <c r="D22" s="10"/>
      <c r="E22" s="19" t="s">
        <v>45</v>
      </c>
      <c r="F22" s="27">
        <f>C18</f>
        <v>104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62.4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130</v>
      </c>
    </row>
    <row r="25" spans="2:6" x14ac:dyDescent="0.3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8112</v>
      </c>
    </row>
    <row r="26" spans="2:6" ht="14.4" customHeight="1" x14ac:dyDescent="0.3">
      <c r="B26" s="36" t="s">
        <v>61</v>
      </c>
      <c r="C26" s="40">
        <f>IF($C$10="Nee","nvt (toewijzing zonder ambulante jeugdhulp)",IF(COUNTA(C8,C17,C18,C19)=4,C17*C18*C22,0))</f>
        <v>8112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62" priority="3">
      <formula>AND(C8="Duurzaam",C18&lt;&gt;52,C18&lt;&gt;0)</formula>
    </cfRule>
  </conditionalFormatting>
  <conditionalFormatting sqref="C15">
    <cfRule type="expression" dxfId="61" priority="2">
      <formula>AND(C8="Duurzaam",C15&lt;&gt;52,C15&lt;&gt;0)</formula>
    </cfRule>
  </conditionalFormatting>
  <conditionalFormatting sqref="C8:C10 C13:C19">
    <cfRule type="expression" dxfId="60" priority="4">
      <formula>NOT(ISBLANK(C8))</formula>
    </cfRule>
    <cfRule type="expression" dxfId="59" priority="8">
      <formula>ISBLANK(C8)</formula>
    </cfRule>
  </conditionalFormatting>
  <conditionalFormatting sqref="C13:C16">
    <cfRule type="expression" dxfId="58" priority="6">
      <formula>OR($C$9="Nee",ISBLANK($C$9))</formula>
    </cfRule>
  </conditionalFormatting>
  <conditionalFormatting sqref="C17:C19">
    <cfRule type="expression" dxfId="57" priority="5">
      <formula>OR($C$10="Nee",ISBLANK($C$10))</formula>
    </cfRule>
  </conditionalFormatting>
  <conditionalFormatting sqref="B16">
    <cfRule type="expression" dxfId="56" priority="1">
      <formula>B16="Intensiteit groepsaanbod ('zwaar' alleen bij KDC's!!)"</formula>
    </cfRule>
  </conditionalFormatting>
  <dataValidations count="4">
    <dataValidation type="list" allowBlank="1" showInputMessage="1" showErrorMessage="1" sqref="D16" xr:uid="{C6F03838-84AD-4085-8FB8-0B6905F34A44}">
      <formula1>duurzaam</formula1>
    </dataValidation>
    <dataValidation type="list" allowBlank="1" showInputMessage="1" showErrorMessage="1" sqref="C8" xr:uid="{C62A5626-DF61-4633-AAB7-0900323E86DC}">
      <formula1>"Duurzaam,Herstel"</formula1>
    </dataValidation>
    <dataValidation type="list" allowBlank="1" showInputMessage="1" showErrorMessage="1" sqref="C16" xr:uid="{5FD9180E-CDC2-4552-AFB9-C08A6D3CFA0A}">
      <formula1>INDIRECT($C$8)</formula1>
    </dataValidation>
    <dataValidation type="list" allowBlank="1" showInputMessage="1" showErrorMessage="1" sqref="C9:C10" xr:uid="{3DF17703-3945-4DEC-B11A-B201C62C61F3}">
      <formula1>"Ja,Nee"</formula1>
    </dataValidation>
  </dataValidations>
  <pageMargins left="0.7" right="0.7" top="0.75" bottom="0.75" header="0.3" footer="0.3"/>
  <pageSetup paperSize="9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ECE73CE6-7085-45A6-A246-5438E190584D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403E10EA-2CAC-489B-8E5F-CCA12AE6C520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254AEA-04CE-4ECF-8E74-F65CDE5D3C88}">
          <x14:formula1>
            <xm:f>lijsten!$C$3:$C$6</xm:f>
          </x14:formula1>
          <xm:sqref>C19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1CC4-00A7-4D92-A56C-2ACE864DAF58}">
  <dimension ref="B1:F26"/>
  <sheetViews>
    <sheetView showGridLines="0" showRowColHeaders="0" showZeros="0" zoomScaleNormal="100" workbookViewId="0">
      <selection activeCell="C10" sqref="C10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6.25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12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7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6.25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70</v>
      </c>
      <c r="D22" s="10"/>
      <c r="E22" s="19" t="s">
        <v>45</v>
      </c>
      <c r="F22" s="27">
        <f>C18</f>
        <v>12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75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70</v>
      </c>
    </row>
    <row r="25" spans="2:6" x14ac:dyDescent="0.3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5250</v>
      </c>
    </row>
    <row r="26" spans="2:6" ht="14.4" customHeight="1" x14ac:dyDescent="0.3">
      <c r="B26" s="36" t="s">
        <v>61</v>
      </c>
      <c r="C26" s="40">
        <f>IF($C$10="Nee","nvt (toewijzing zonder ambulante jeugdhulp)",IF(COUNTA(C8,C17,C18,C19)=4,C17*C18*C22,0))</f>
        <v>5250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53" priority="3">
      <formula>AND(C8="Duurzaam",C18&lt;&gt;52,C18&lt;&gt;0)</formula>
    </cfRule>
  </conditionalFormatting>
  <conditionalFormatting sqref="C15">
    <cfRule type="expression" dxfId="52" priority="2">
      <formula>AND(C8="Duurzaam",C15&lt;&gt;52,C15&lt;&gt;0)</formula>
    </cfRule>
  </conditionalFormatting>
  <conditionalFormatting sqref="C8:C10 C13:C19">
    <cfRule type="expression" dxfId="51" priority="4">
      <formula>NOT(ISBLANK(C8))</formula>
    </cfRule>
    <cfRule type="expression" dxfId="50" priority="8">
      <formula>ISBLANK(C8)</formula>
    </cfRule>
  </conditionalFormatting>
  <conditionalFormatting sqref="C13:C16">
    <cfRule type="expression" dxfId="49" priority="6">
      <formula>OR($C$9="Nee",ISBLANK($C$9))</formula>
    </cfRule>
  </conditionalFormatting>
  <conditionalFormatting sqref="C17:C19">
    <cfRule type="expression" dxfId="48" priority="5">
      <formula>OR($C$10="Nee",ISBLANK($C$10))</formula>
    </cfRule>
  </conditionalFormatting>
  <conditionalFormatting sqref="B16">
    <cfRule type="expression" dxfId="47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DC024611-634F-42B3-A65D-E055785B0C4E}">
      <formula1>"Ja,Nee"</formula1>
    </dataValidation>
    <dataValidation type="list" allowBlank="1" showInputMessage="1" showErrorMessage="1" sqref="C16" xr:uid="{1B192D22-210A-46BC-9042-9DCB4A784188}">
      <formula1>INDIRECT($C$8)</formula1>
    </dataValidation>
    <dataValidation type="list" allowBlank="1" showInputMessage="1" showErrorMessage="1" sqref="C8" xr:uid="{01F768FF-06A7-4569-8F2A-AF1A92F5038B}">
      <formula1>"Duurzaam,Herstel"</formula1>
    </dataValidation>
    <dataValidation type="list" allowBlank="1" showInputMessage="1" showErrorMessage="1" sqref="D16" xr:uid="{9CB27E50-D73A-4435-888E-8F018E206DC4}">
      <formula1>duurzaam</formula1>
    </dataValidation>
  </dataValidations>
  <pageMargins left="0.7" right="0.7" top="0.75" bottom="0.75" header="0.3" footer="0.3"/>
  <pageSetup paperSize="9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44B457B3-C7FE-452A-80CF-EBB1AFDA195E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8CA1DBAF-8060-47CF-A107-DD0A5B448B30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4E33B2-428E-47C2-9880-B04C4669AAA4}">
          <x14:formula1>
            <xm:f>lijsten!$C$3:$C$6</xm:f>
          </x14:formula1>
          <xm:sqref>C19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D56D-D5EF-4E0D-B643-21C84D75C15D}">
  <dimension ref="B1:F26"/>
  <sheetViews>
    <sheetView showGridLines="0" showRowColHeaders="0" showZeros="0" topLeftCell="A29" zoomScaleNormal="100" workbookViewId="0">
      <selection activeCell="C19" sqref="C19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30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33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64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>
        <v>4</v>
      </c>
      <c r="D13" s="10"/>
      <c r="E13" s="10"/>
      <c r="F13" s="10"/>
    </row>
    <row r="14" spans="2:6" x14ac:dyDescent="0.3">
      <c r="B14" s="19" t="s">
        <v>40</v>
      </c>
      <c r="C14" s="20">
        <v>6</v>
      </c>
      <c r="D14" s="10"/>
      <c r="E14" s="49" t="str">
        <f>"GEGEVENS STANDAARDBUDGET "&amp;UPPER(C8)</f>
        <v>GEGEVENS STANDAARDBUDGET DUURZAAM</v>
      </c>
      <c r="F14" s="50"/>
    </row>
    <row r="15" spans="2:6" x14ac:dyDescent="0.3">
      <c r="B15" s="19" t="s">
        <v>41</v>
      </c>
      <c r="C15" s="21">
        <v>52</v>
      </c>
      <c r="D15" s="10"/>
      <c r="E15" s="19" t="s">
        <v>42</v>
      </c>
      <c r="F15" s="22">
        <f>C13</f>
        <v>4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('zwaar' alleen bij KDC's!!)</v>
      </c>
      <c r="C16" s="23" t="s">
        <v>17</v>
      </c>
      <c r="D16" s="24"/>
      <c r="E16" s="25" t="s">
        <v>43</v>
      </c>
      <c r="F16" s="19">
        <f>IF(ISNUMBER(C23),C23,"")</f>
        <v>24</v>
      </c>
    </row>
    <row r="17" spans="2:6" x14ac:dyDescent="0.3">
      <c r="B17" s="19" t="s">
        <v>44</v>
      </c>
      <c r="C17" s="20"/>
      <c r="D17" s="26"/>
      <c r="E17" s="19" t="s">
        <v>45</v>
      </c>
      <c r="F17" s="27">
        <f>C15</f>
        <v>52</v>
      </c>
    </row>
    <row r="18" spans="2:6" x14ac:dyDescent="0.3">
      <c r="B18" s="19" t="s">
        <v>46</v>
      </c>
      <c r="C18" s="21"/>
      <c r="D18" s="28"/>
      <c r="E18" s="25" t="s">
        <v>47</v>
      </c>
      <c r="F18" s="29">
        <f>IF(ISNUMBER(C23),C23*C15,"")</f>
        <v>1248</v>
      </c>
    </row>
    <row r="19" spans="2:6" x14ac:dyDescent="0.3">
      <c r="B19" s="30" t="s">
        <v>48</v>
      </c>
      <c r="C19" s="23" t="s">
        <v>10</v>
      </c>
      <c r="D19" s="10"/>
      <c r="E19" s="25" t="s">
        <v>49</v>
      </c>
      <c r="F19" s="31" t="str">
        <f>IF(C16&lt;&gt;"",RIGHT(C16,LEN(C16)-13),"")</f>
        <v>zwaar</v>
      </c>
    </row>
    <row r="20" spans="2:6" x14ac:dyDescent="0.3">
      <c r="B20" s="10"/>
      <c r="C20" s="10"/>
      <c r="D20" s="10"/>
      <c r="E20" s="32" t="s">
        <v>50</v>
      </c>
      <c r="F20" s="33">
        <f>IF(ISNUMBER(C25),C25,"")</f>
        <v>42964.390867291935</v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0</v>
      </c>
    </row>
    <row r="22" spans="2:6" x14ac:dyDescent="0.3">
      <c r="B22" s="19" t="s">
        <v>54</v>
      </c>
      <c r="C22" s="34" t="str">
        <f>IF($C$10="Nee","nvt (toewijzing zonder ambulante jeugdhulp)",IFERROR(INDEX(lijsten!$B$3:$C$6,MATCH(C19,lijsten!$C$3:$C$6,0),1),""))</f>
        <v>nvt (toewijzing zonder ambulante jeugdhulp)</v>
      </c>
      <c r="D22" s="10"/>
      <c r="E22" s="19" t="s">
        <v>45</v>
      </c>
      <c r="F22" s="27">
        <f>C18</f>
        <v>0</v>
      </c>
    </row>
    <row r="23" spans="2:6" x14ac:dyDescent="0.3">
      <c r="B23" s="19" t="s">
        <v>55</v>
      </c>
      <c r="C23" s="34">
        <f>IF($C$9="Nee","nvt (toewijzing zonder groepsaanbod)",IF(COUNTA(C13:C14)=2,C13*C14,))</f>
        <v>24</v>
      </c>
      <c r="D23" s="10"/>
      <c r="E23" s="19" t="s">
        <v>56</v>
      </c>
      <c r="F23" s="29">
        <f>C17*C18</f>
        <v>0</v>
      </c>
    </row>
    <row r="24" spans="2:6" x14ac:dyDescent="0.3">
      <c r="B24" s="19" t="s">
        <v>57</v>
      </c>
      <c r="C24" s="34">
        <f>IF($C$9="Nee","nvt (toewijzing zonder groepsaanbod)",IFERROR(INDEX(lijsten!$D$3:$E$7,MATCH(C16,duurzaam,0),2),""))</f>
        <v>34.426595246227514</v>
      </c>
      <c r="D24" s="10"/>
      <c r="E24" s="19" t="s">
        <v>58</v>
      </c>
      <c r="F24" s="35" t="str">
        <f>IF(ISNUMBER(C22),C22,"")</f>
        <v/>
      </c>
    </row>
    <row r="25" spans="2:6" x14ac:dyDescent="0.3">
      <c r="B25" s="36" t="s">
        <v>59</v>
      </c>
      <c r="C25" s="37">
        <f>IF($C$9="Nee","nvt (toewijzing zonder groepsaanbod)",IF(AND(ISNUMBER(C23),ISNUMBER(C15),ISNUMBER(C24)),C15*C23*C24,0))</f>
        <v>42964.390867291935</v>
      </c>
      <c r="D25" s="38"/>
      <c r="E25" s="36" t="s">
        <v>60</v>
      </c>
      <c r="F25" s="39" t="str">
        <f>IF(ISNUMBER(C26),C26,"")</f>
        <v/>
      </c>
    </row>
    <row r="26" spans="2:6" ht="14.4" customHeight="1" x14ac:dyDescent="0.3">
      <c r="B26" s="36" t="s">
        <v>61</v>
      </c>
      <c r="C26" s="40" t="str">
        <f>IF($C$10="Nee","nvt (toewijzing zonder ambulante jeugdhulp)",IF(COUNTA(C8,C17,C18,C19)=4,C17*C18*C22,0))</f>
        <v>nvt (toewijzing zonder ambulante jeugdhulp)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44" priority="3">
      <formula>AND(C8="Duurzaam",C18&lt;&gt;52,C18&lt;&gt;0)</formula>
    </cfRule>
  </conditionalFormatting>
  <conditionalFormatting sqref="C15">
    <cfRule type="expression" dxfId="43" priority="2">
      <formula>AND(C8="Duurzaam",C15&lt;&gt;52,C15&lt;&gt;0)</formula>
    </cfRule>
  </conditionalFormatting>
  <conditionalFormatting sqref="C8:C10 C13:C19">
    <cfRule type="expression" dxfId="42" priority="4">
      <formula>NOT(ISBLANK(C8))</formula>
    </cfRule>
    <cfRule type="expression" dxfId="41" priority="8">
      <formula>ISBLANK(C8)</formula>
    </cfRule>
  </conditionalFormatting>
  <conditionalFormatting sqref="C13:C16">
    <cfRule type="expression" dxfId="40" priority="6">
      <formula>OR($C$9="Nee",ISBLANK($C$9))</formula>
    </cfRule>
  </conditionalFormatting>
  <conditionalFormatting sqref="C17:C19">
    <cfRule type="expression" dxfId="39" priority="5">
      <formula>OR($C$10="Nee",ISBLANK($C$10))</formula>
    </cfRule>
  </conditionalFormatting>
  <conditionalFormatting sqref="B16">
    <cfRule type="expression" dxfId="38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C10324B0-0F54-47EC-9FDB-1A4DDBDDA15A}">
      <formula1>"Ja,Nee"</formula1>
    </dataValidation>
    <dataValidation type="list" allowBlank="1" showInputMessage="1" showErrorMessage="1" sqref="C16" xr:uid="{E31DBD18-DD7F-4709-857E-1BB161ADCEDE}">
      <formula1>INDIRECT($C$8)</formula1>
    </dataValidation>
    <dataValidation type="list" allowBlank="1" showInputMessage="1" showErrorMessage="1" sqref="C8" xr:uid="{47A023B9-4FF5-4B24-9985-807F58343E0E}">
      <formula1>"Duurzaam,Herstel"</formula1>
    </dataValidation>
    <dataValidation type="list" allowBlank="1" showInputMessage="1" showErrorMessage="1" sqref="D16" xr:uid="{46E08EB7-0D85-45E7-BB6B-73ACB23F8FD4}">
      <formula1>duurzaam</formula1>
    </dataValidation>
  </dataValidations>
  <pageMargins left="0.7" right="0.7" top="0.75" bottom="0.75" header="0.3" footer="0.3"/>
  <pageSetup paperSize="9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197A7E76-7D1B-4144-8FF9-28937C2BE228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12A367E1-9007-4A45-942D-1EBA736CFD9E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9946BB-028F-48CA-A764-E6A918B5ED54}">
          <x14:formula1>
            <xm:f>lijsten!$C$3:$C$6</xm:f>
          </x14:formula1>
          <xm:sqref>C19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8A57-BA01-4E8B-BCE5-EB407171F8B4}">
  <dimension ref="B1:F26"/>
  <sheetViews>
    <sheetView showGridLines="0" showRowColHeaders="0" showZeros="0" topLeftCell="A6" zoomScaleNormal="100" workbookViewId="0">
      <selection activeCell="C25" sqref="C25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">
        <v>65</v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3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52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7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3</v>
      </c>
    </row>
    <row r="22" spans="2:6" x14ac:dyDescent="0.3">
      <c r="B22" s="19" t="s">
        <v>54</v>
      </c>
      <c r="C22" s="34">
        <v>100</v>
      </c>
      <c r="D22" s="10"/>
      <c r="E22" s="19" t="s">
        <v>45</v>
      </c>
      <c r="F22" s="27">
        <f>C18</f>
        <v>52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156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/>
    </row>
    <row r="25" spans="2:6" ht="15" thickBot="1" x14ac:dyDescent="0.35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15600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15600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35" priority="3">
      <formula>AND(C8="Duurzaam",C18&lt;&gt;52,C18&lt;&gt;0)</formula>
    </cfRule>
  </conditionalFormatting>
  <conditionalFormatting sqref="C15">
    <cfRule type="expression" dxfId="34" priority="2">
      <formula>AND(C8="Duurzaam",C15&lt;&gt;52,C15&lt;&gt;0)</formula>
    </cfRule>
  </conditionalFormatting>
  <conditionalFormatting sqref="C8:C10 C13:C19">
    <cfRule type="expression" dxfId="33" priority="4">
      <formula>NOT(ISBLANK(C8))</formula>
    </cfRule>
    <cfRule type="expression" dxfId="32" priority="8">
      <formula>ISBLANK(C8)</formula>
    </cfRule>
  </conditionalFormatting>
  <conditionalFormatting sqref="C13:C16">
    <cfRule type="expression" dxfId="31" priority="6">
      <formula>OR($C$9="Nee",ISBLANK($C$9))</formula>
    </cfRule>
  </conditionalFormatting>
  <conditionalFormatting sqref="C17:C19">
    <cfRule type="expression" dxfId="30" priority="5">
      <formula>OR($C$10="Nee",ISBLANK($C$10))</formula>
    </cfRule>
  </conditionalFormatting>
  <conditionalFormatting sqref="B16">
    <cfRule type="expression" dxfId="29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EAEEC957-5759-475D-AB99-69CEBBFF0B62}">
      <formula1>"Ja,Nee"</formula1>
    </dataValidation>
    <dataValidation type="list" allowBlank="1" showInputMessage="1" showErrorMessage="1" sqref="C16" xr:uid="{7CD57658-5E73-43AE-A0A8-9F1D4FD2DB63}">
      <formula1>INDIRECT($C$8)</formula1>
    </dataValidation>
    <dataValidation type="list" allowBlank="1" showInputMessage="1" showErrorMessage="1" sqref="C8" xr:uid="{0276F071-6EBF-4B33-A25A-D6CA3C122F19}">
      <formula1>"Duurzaam,Herstel"</formula1>
    </dataValidation>
    <dataValidation type="list" allowBlank="1" showInputMessage="1" showErrorMessage="1" sqref="D16" xr:uid="{81F3EDA7-AA87-403A-BE35-A1C548F8759F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42DD22B4-927C-4A55-B24D-4405FAEF031D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41736679-E06C-460D-BEA8-68D5E9C16776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1D57F2-E780-4D96-BD61-A38E30C8250F}">
          <x14:formula1>
            <xm:f>lijsten!$C$3:$C$6</xm:f>
          </x14:formula1>
          <xm:sqref>C19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6548-2D10-4F40-B29C-1F96D3F2B760}">
  <dimension ref="B1:F26"/>
  <sheetViews>
    <sheetView showGridLines="0" showRowColHeaders="0" showZeros="0" topLeftCell="A4" zoomScaleNormal="100" workbookViewId="0">
      <selection activeCell="K27" sqref="K27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3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52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10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3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90</v>
      </c>
      <c r="D22" s="10"/>
      <c r="E22" s="19" t="s">
        <v>45</v>
      </c>
      <c r="F22" s="27">
        <f>C18</f>
        <v>52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156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90</v>
      </c>
    </row>
    <row r="25" spans="2:6" ht="15" thickBot="1" x14ac:dyDescent="0.35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14040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14040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26" priority="3">
      <formula>AND(C8="Duurzaam",C18&lt;&gt;52,C18&lt;&gt;0)</formula>
    </cfRule>
  </conditionalFormatting>
  <conditionalFormatting sqref="C15">
    <cfRule type="expression" dxfId="25" priority="2">
      <formula>AND(C8="Duurzaam",C15&lt;&gt;52,C15&lt;&gt;0)</formula>
    </cfRule>
  </conditionalFormatting>
  <conditionalFormatting sqref="C8:C10 C13:C19">
    <cfRule type="expression" dxfId="24" priority="4">
      <formula>NOT(ISBLANK(C8))</formula>
    </cfRule>
    <cfRule type="expression" dxfId="23" priority="8">
      <formula>ISBLANK(C8)</formula>
    </cfRule>
  </conditionalFormatting>
  <conditionalFormatting sqref="C13:C16">
    <cfRule type="expression" dxfId="22" priority="6">
      <formula>OR($C$9="Nee",ISBLANK($C$9))</formula>
    </cfRule>
  </conditionalFormatting>
  <conditionalFormatting sqref="C17:C19">
    <cfRule type="expression" dxfId="21" priority="5">
      <formula>OR($C$10="Nee",ISBLANK($C$10))</formula>
    </cfRule>
  </conditionalFormatting>
  <conditionalFormatting sqref="B16">
    <cfRule type="expression" dxfId="20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DF479DC2-AC7E-4B6C-AA54-D331971AA300}">
      <formula1>"Ja,Nee"</formula1>
    </dataValidation>
    <dataValidation type="list" allowBlank="1" showInputMessage="1" showErrorMessage="1" sqref="C16" xr:uid="{27D81B0F-50B9-4944-96E5-7BD56B989244}">
      <formula1>INDIRECT($C$8)</formula1>
    </dataValidation>
    <dataValidation type="list" allowBlank="1" showInputMessage="1" showErrorMessage="1" sqref="C8" xr:uid="{629407C4-AB05-440C-ABBD-CAB7ACF7F377}">
      <formula1>"Duurzaam,Herstel"</formula1>
    </dataValidation>
    <dataValidation type="list" allowBlank="1" showInputMessage="1" showErrorMessage="1" sqref="D16" xr:uid="{DB6F716D-4A53-4308-9D3B-99B8370C4967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68B133C0-7156-4E82-990D-330C73B54D32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A29F653A-5FE5-4CBC-8151-9E3A1AFFE437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42F03B-44B2-4E1C-9746-8E636A3318BC}">
          <x14:formula1>
            <xm:f>lijsten!$C$3:$C$6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9562-66F8-4C28-8156-D944F75DCF31}">
  <dimension ref="B1:F12"/>
  <sheetViews>
    <sheetView workbookViewId="0">
      <selection activeCell="F7" sqref="F7:F12"/>
    </sheetView>
  </sheetViews>
  <sheetFormatPr defaultRowHeight="14.4" x14ac:dyDescent="0.3"/>
  <cols>
    <col min="2" max="2" width="13" customWidth="1"/>
    <col min="3" max="3" width="53.5546875" customWidth="1"/>
    <col min="4" max="4" width="24" customWidth="1"/>
    <col min="5" max="5" width="9.88671875" bestFit="1" customWidth="1"/>
    <col min="6" max="6" width="27.44140625" customWidth="1"/>
  </cols>
  <sheetData>
    <row r="1" spans="2:6" x14ac:dyDescent="0.3">
      <c r="E1" s="5" t="s">
        <v>4</v>
      </c>
    </row>
    <row r="2" spans="2:6" x14ac:dyDescent="0.3">
      <c r="B2" s="1" t="s">
        <v>5</v>
      </c>
      <c r="D2" t="s">
        <v>6</v>
      </c>
      <c r="E2" s="6">
        <v>45291</v>
      </c>
      <c r="F2" s="4"/>
    </row>
    <row r="3" spans="2:6" x14ac:dyDescent="0.3">
      <c r="B3">
        <v>70</v>
      </c>
      <c r="C3" t="s">
        <v>7</v>
      </c>
      <c r="D3" t="s">
        <v>8</v>
      </c>
      <c r="E3" s="2">
        <v>14.281461863173044</v>
      </c>
      <c r="F3" t="s">
        <v>9</v>
      </c>
    </row>
    <row r="4" spans="2:6" x14ac:dyDescent="0.3">
      <c r="B4">
        <v>90</v>
      </c>
      <c r="C4" t="s">
        <v>10</v>
      </c>
      <c r="D4" t="s">
        <v>11</v>
      </c>
      <c r="E4" s="2">
        <v>18.664198090324522</v>
      </c>
      <c r="F4" t="s">
        <v>12</v>
      </c>
    </row>
    <row r="5" spans="2:6" x14ac:dyDescent="0.3">
      <c r="B5">
        <v>110</v>
      </c>
      <c r="C5" t="s">
        <v>13</v>
      </c>
      <c r="D5" t="s">
        <v>14</v>
      </c>
      <c r="E5" s="2">
        <v>27.170006606891434</v>
      </c>
      <c r="F5" t="s">
        <v>15</v>
      </c>
    </row>
    <row r="6" spans="2:6" x14ac:dyDescent="0.3">
      <c r="B6">
        <v>130</v>
      </c>
      <c r="C6" t="s">
        <v>16</v>
      </c>
      <c r="D6" t="s">
        <v>17</v>
      </c>
      <c r="E6" s="2">
        <v>34.426595246227514</v>
      </c>
      <c r="F6" t="s">
        <v>18</v>
      </c>
    </row>
    <row r="7" spans="2:6" x14ac:dyDescent="0.3">
      <c r="F7" t="s">
        <v>19</v>
      </c>
    </row>
    <row r="8" spans="2:6" x14ac:dyDescent="0.3">
      <c r="F8" t="s">
        <v>20</v>
      </c>
    </row>
    <row r="9" spans="2:6" x14ac:dyDescent="0.3">
      <c r="F9" t="s">
        <v>21</v>
      </c>
    </row>
    <row r="10" spans="2:6" x14ac:dyDescent="0.3">
      <c r="F10" t="s">
        <v>22</v>
      </c>
    </row>
    <row r="11" spans="2:6" x14ac:dyDescent="0.3">
      <c r="F11" t="s">
        <v>23</v>
      </c>
    </row>
    <row r="12" spans="2:6" x14ac:dyDescent="0.3">
      <c r="F12" t="s">
        <v>24</v>
      </c>
    </row>
  </sheetData>
  <sheetProtection formatColumns="0" formatRows="0"/>
  <phoneticPr fontId="1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14AD-434A-4A45-BB9B-31B3B00B8D2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C2C1-D94B-45C2-BE67-E8D28ED6C375}">
  <dimension ref="B1:F26"/>
  <sheetViews>
    <sheetView showGridLines="0" showRowColHeaders="0" showZeros="0" topLeftCell="A9" zoomScaleNormal="100" workbookViewId="0">
      <selection activeCell="K20" sqref="K20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30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>Let op: geldigheid toewijzingen Duurzaam is altijd 52 weken!</v>
      </c>
      <c r="F12" s="10"/>
    </row>
    <row r="13" spans="2:6" x14ac:dyDescent="0.3">
      <c r="B13" s="19" t="s">
        <v>39</v>
      </c>
      <c r="C13" s="20">
        <v>1</v>
      </c>
      <c r="D13" s="10"/>
      <c r="E13" s="10"/>
      <c r="F13" s="10"/>
    </row>
    <row r="14" spans="2:6" x14ac:dyDescent="0.3">
      <c r="B14" s="19" t="s">
        <v>40</v>
      </c>
      <c r="C14" s="20">
        <v>1</v>
      </c>
      <c r="D14" s="10"/>
      <c r="E14" s="49" t="str">
        <f>"GEGEVENS STANDAARDBUDGET "&amp;UPPER(C8)</f>
        <v>GEGEVENS STANDAARDBUDGET DUURZAAM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1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2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26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7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2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70</v>
      </c>
      <c r="D22" s="10"/>
      <c r="E22" s="19" t="s">
        <v>45</v>
      </c>
      <c r="F22" s="27">
        <f>C18</f>
        <v>26</v>
      </c>
    </row>
    <row r="23" spans="2:6" x14ac:dyDescent="0.3">
      <c r="B23" s="19" t="s">
        <v>55</v>
      </c>
      <c r="C23" s="34"/>
      <c r="D23" s="10"/>
      <c r="E23" s="19" t="s">
        <v>56</v>
      </c>
      <c r="F23" s="29">
        <f>C17*C18</f>
        <v>52</v>
      </c>
    </row>
    <row r="24" spans="2:6" x14ac:dyDescent="0.3">
      <c r="B24" s="19" t="s">
        <v>57</v>
      </c>
      <c r="C24" s="34"/>
      <c r="D24" s="10"/>
      <c r="E24" s="19" t="s">
        <v>58</v>
      </c>
      <c r="F24" s="35">
        <f>IF(ISNUMBER(C22),C22,"")</f>
        <v>70</v>
      </c>
    </row>
    <row r="25" spans="2:6" ht="15" thickBot="1" x14ac:dyDescent="0.35">
      <c r="B25" s="36" t="s">
        <v>59</v>
      </c>
      <c r="C25" s="37"/>
      <c r="D25" s="38"/>
      <c r="E25" s="36" t="s">
        <v>60</v>
      </c>
      <c r="F25" s="39">
        <f>IF(ISNUMBER(C26),C26,"")</f>
        <v>3640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3640</v>
      </c>
      <c r="D26" s="38"/>
      <c r="E26" s="41" t="s">
        <v>62</v>
      </c>
      <c r="F26" s="42">
        <f ca="1">IFERROR(IF(TODAY()&gt;lijsten!E2,"Tarieven verouderd",IF(OR(C26&gt;0,C25&gt;0),C26+C25,0)),"")</f>
        <v>3640</v>
      </c>
    </row>
  </sheetData>
  <sheetProtection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17" priority="3">
      <formula>AND(C8="Duurzaam",C18&lt;&gt;52,C18&lt;&gt;0)</formula>
    </cfRule>
  </conditionalFormatting>
  <conditionalFormatting sqref="C15">
    <cfRule type="expression" dxfId="16" priority="2">
      <formula>AND(C8="Duurzaam",C15&lt;&gt;52,C15&lt;&gt;0)</formula>
    </cfRule>
  </conditionalFormatting>
  <conditionalFormatting sqref="C8:C10 C13:C19">
    <cfRule type="expression" dxfId="15" priority="4">
      <formula>NOT(ISBLANK(C8))</formula>
    </cfRule>
    <cfRule type="expression" dxfId="14" priority="8">
      <formula>ISBLANK(C8)</formula>
    </cfRule>
  </conditionalFormatting>
  <conditionalFormatting sqref="C13:C16">
    <cfRule type="expression" dxfId="13" priority="6">
      <formula>OR($C$9="Nee",ISBLANK($C$9))</formula>
    </cfRule>
  </conditionalFormatting>
  <conditionalFormatting sqref="C17:C19">
    <cfRule type="expression" dxfId="12" priority="5">
      <formula>OR($C$10="Nee",ISBLANK($C$10))</formula>
    </cfRule>
  </conditionalFormatting>
  <conditionalFormatting sqref="B16">
    <cfRule type="expression" dxfId="11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BA3FF99E-F0C8-4F57-8671-08D8FFD17842}">
      <formula1>"Ja,Nee"</formula1>
    </dataValidation>
    <dataValidation type="list" allowBlank="1" showInputMessage="1" showErrorMessage="1" sqref="C16" xr:uid="{7596B9D5-886A-4E90-BD5F-C5927111296C}">
      <formula1>INDIRECT($C$8)</formula1>
    </dataValidation>
    <dataValidation type="list" allowBlank="1" showInputMessage="1" showErrorMessage="1" sqref="C8" xr:uid="{45FE8001-F0FB-44AA-AA2B-28FE70C0A15C}">
      <formula1>"Duurzaam,Herstel"</formula1>
    </dataValidation>
    <dataValidation type="list" allowBlank="1" showInputMessage="1" showErrorMessage="1" sqref="D16" xr:uid="{9C8700B8-DB00-4BFE-96DE-4D52EBC370FD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451011FB-849F-425E-96B3-D48F554DBC3C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937BD595-FD29-4756-82DA-42722F3BE08F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59615C-F2EE-4A91-A273-C213B520554D}">
          <x14:formula1>
            <xm:f>lijsten!$C$3:$C$6</xm:f>
          </x14:formula1>
          <xm:sqref>C19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9DB5-9AE6-480B-AB09-AD04D6D6FCD7}">
  <dimension ref="B1:F26"/>
  <sheetViews>
    <sheetView showGridLines="0" showRowColHeaders="0" showZeros="0" zoomScaleNormal="100" workbookViewId="0">
      <selection activeCell="C19" sqref="C19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4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26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10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4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90</v>
      </c>
      <c r="D22" s="10"/>
      <c r="E22" s="19" t="s">
        <v>45</v>
      </c>
      <c r="F22" s="27">
        <f>C18</f>
        <v>26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104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90</v>
      </c>
    </row>
    <row r="25" spans="2:6" ht="15" thickBot="1" x14ac:dyDescent="0.35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9360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9360</v>
      </c>
      <c r="D26" s="38"/>
      <c r="E26" s="41" t="s">
        <v>62</v>
      </c>
      <c r="F26" s="42"/>
    </row>
  </sheetData>
  <sheetProtection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8" priority="3">
      <formula>AND(C8="Duurzaam",C18&lt;&gt;52,C18&lt;&gt;0)</formula>
    </cfRule>
  </conditionalFormatting>
  <conditionalFormatting sqref="C15">
    <cfRule type="expression" dxfId="7" priority="2">
      <formula>AND(C8="Duurzaam",C15&lt;&gt;52,C15&lt;&gt;0)</formula>
    </cfRule>
  </conditionalFormatting>
  <conditionalFormatting sqref="C8:C10 C13:C19">
    <cfRule type="expression" dxfId="6" priority="4">
      <formula>NOT(ISBLANK(C8))</formula>
    </cfRule>
    <cfRule type="expression" dxfId="5" priority="8">
      <formula>ISBLANK(C8)</formula>
    </cfRule>
  </conditionalFormatting>
  <conditionalFormatting sqref="C13:C16">
    <cfRule type="expression" dxfId="4" priority="6">
      <formula>OR($C$9="Nee",ISBLANK($C$9))</formula>
    </cfRule>
  </conditionalFormatting>
  <conditionalFormatting sqref="C17:C19">
    <cfRule type="expression" dxfId="3" priority="5">
      <formula>OR($C$10="Nee",ISBLANK($C$10))</formula>
    </cfRule>
  </conditionalFormatting>
  <conditionalFormatting sqref="B16">
    <cfRule type="expression" dxfId="2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E50FB72E-951F-4B8A-8C3B-8F2F218F3429}">
      <formula1>"Ja,Nee"</formula1>
    </dataValidation>
    <dataValidation type="list" allowBlank="1" showInputMessage="1" showErrorMessage="1" sqref="C16" xr:uid="{FB00932A-BB29-4177-8C3C-38F5782B93CF}">
      <formula1>INDIRECT($C$8)</formula1>
    </dataValidation>
    <dataValidation type="list" allowBlank="1" showInputMessage="1" showErrorMessage="1" sqref="C8" xr:uid="{0CAB725C-4B50-4E7E-87CB-51A09D8D0A9C}">
      <formula1>"Duurzaam,Herstel"</formula1>
    </dataValidation>
    <dataValidation type="list" allowBlank="1" showInputMessage="1" showErrorMessage="1" sqref="D16" xr:uid="{274CEA6C-2A96-4C42-95D0-7F8B2FA6DF40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EDCED2FF-C2C2-4B26-9A94-BEA10E908094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36B08FC8-BFA6-4CAA-8452-B0B397E07BED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436BB9-4861-4814-905F-7B0E19AF2674}">
          <x14:formula1>
            <xm:f>lijsten!$C$3:$C$6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FB8D-9533-4315-B098-2F9A94871CCE}">
  <dimension ref="B1:F26"/>
  <sheetViews>
    <sheetView showGridLines="0" showRowColHeaders="0" showZeros="0" zoomScaleNormal="100" workbookViewId="0">
      <selection activeCell="C5" sqref="C5:D5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30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33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>
        <v>4</v>
      </c>
      <c r="D13" s="10"/>
      <c r="E13" s="10"/>
      <c r="F13" s="10"/>
    </row>
    <row r="14" spans="2:6" x14ac:dyDescent="0.3">
      <c r="B14" s="19" t="s">
        <v>40</v>
      </c>
      <c r="C14" s="20">
        <v>8</v>
      </c>
      <c r="D14" s="10"/>
      <c r="E14" s="49" t="str">
        <f>"GEGEVENS STANDAARDBUDGET "&amp;UPPER(C8)</f>
        <v>GEGEVENS STANDAARDBUDGET DUURZAAM</v>
      </c>
      <c r="F14" s="50"/>
    </row>
    <row r="15" spans="2:6" x14ac:dyDescent="0.3">
      <c r="B15" s="19" t="s">
        <v>41</v>
      </c>
      <c r="C15" s="21">
        <v>52</v>
      </c>
      <c r="D15" s="10"/>
      <c r="E15" s="19" t="s">
        <v>42</v>
      </c>
      <c r="F15" s="22">
        <f>C13</f>
        <v>4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('zwaar' alleen bij KDC's!!)</v>
      </c>
      <c r="C16" s="23" t="s">
        <v>17</v>
      </c>
      <c r="D16" s="24"/>
      <c r="E16" s="25" t="s">
        <v>43</v>
      </c>
      <c r="F16" s="19">
        <f>IF(ISNUMBER(C23),C23,"")</f>
        <v>32</v>
      </c>
    </row>
    <row r="17" spans="2:6" x14ac:dyDescent="0.3">
      <c r="B17" s="19" t="s">
        <v>44</v>
      </c>
      <c r="C17" s="20">
        <v>2</v>
      </c>
      <c r="D17" s="26"/>
      <c r="E17" s="19" t="s">
        <v>45</v>
      </c>
      <c r="F17" s="27">
        <f>C15</f>
        <v>52</v>
      </c>
    </row>
    <row r="18" spans="2:6" x14ac:dyDescent="0.3">
      <c r="B18" s="19" t="s">
        <v>46</v>
      </c>
      <c r="C18" s="21">
        <v>52</v>
      </c>
      <c r="D18" s="28"/>
      <c r="E18" s="25" t="s">
        <v>47</v>
      </c>
      <c r="F18" s="29">
        <f>IF(ISNUMBER(C23),C23*C15,"")</f>
        <v>1664</v>
      </c>
    </row>
    <row r="19" spans="2:6" x14ac:dyDescent="0.3">
      <c r="B19" s="30" t="s">
        <v>48</v>
      </c>
      <c r="C19" s="23" t="s">
        <v>10</v>
      </c>
      <c r="D19" s="10"/>
      <c r="E19" s="25" t="s">
        <v>49</v>
      </c>
      <c r="F19" s="31" t="str">
        <f>IF(C16&lt;&gt;"",RIGHT(C16,LEN(C16)-13),"")</f>
        <v>zwaar</v>
      </c>
    </row>
    <row r="20" spans="2:6" x14ac:dyDescent="0.3">
      <c r="B20" s="10"/>
      <c r="C20" s="10"/>
      <c r="D20" s="10"/>
      <c r="E20" s="32" t="s">
        <v>50</v>
      </c>
      <c r="F20" s="33">
        <f>IF(ISNUMBER(C25),C25,"")</f>
        <v>57285.85448972258</v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2</v>
      </c>
    </row>
    <row r="22" spans="2:6" x14ac:dyDescent="0.3">
      <c r="B22" s="19" t="s">
        <v>54</v>
      </c>
      <c r="C22" s="47">
        <f>IF($C$10="Nee","nvt (toewijzing zonder ambulante jeugdhulp)",IFERROR(INDEX(lijsten!$B$3:$C$6,MATCH(C19,lijsten!$C$3:$C$6,0),1),""))</f>
        <v>90</v>
      </c>
      <c r="D22" s="10"/>
      <c r="E22" s="19" t="s">
        <v>45</v>
      </c>
      <c r="F22" s="27">
        <f>C18</f>
        <v>52</v>
      </c>
    </row>
    <row r="23" spans="2:6" x14ac:dyDescent="0.3">
      <c r="B23" s="19" t="s">
        <v>55</v>
      </c>
      <c r="C23" s="34">
        <f>IF($C$9="Nee","nvt (toewijzing zonder groepsaanbod)",IF(COUNTA(C13:C14)=2,C13*C14,))</f>
        <v>32</v>
      </c>
      <c r="D23" s="10"/>
      <c r="E23" s="19" t="s">
        <v>56</v>
      </c>
      <c r="F23" s="29">
        <f>C17*C18</f>
        <v>104</v>
      </c>
    </row>
    <row r="24" spans="2:6" x14ac:dyDescent="0.3">
      <c r="B24" s="19" t="s">
        <v>57</v>
      </c>
      <c r="C24" s="47">
        <f>IF($C$9="Nee","nvt (toewijzing zonder groepsaanbod)",IFERROR(INDEX(lijsten!$D$3:$E$7,MATCH(C16,duurzaam,0),2),""))</f>
        <v>34.426595246227514</v>
      </c>
      <c r="D24" s="10"/>
      <c r="E24" s="19" t="s">
        <v>58</v>
      </c>
      <c r="F24" s="35">
        <f>IF(ISNUMBER(C22),C22,"")</f>
        <v>90</v>
      </c>
    </row>
    <row r="25" spans="2:6" x14ac:dyDescent="0.3">
      <c r="B25" s="36" t="s">
        <v>59</v>
      </c>
      <c r="C25" s="37">
        <f>IF($C$9="Nee","nvt (toewijzing zonder groepsaanbod)",IF(AND(ISNUMBER(C23),ISNUMBER(C15),ISNUMBER(C24)),C15*C23*C24,0))</f>
        <v>57285.85448972258</v>
      </c>
      <c r="D25" s="38"/>
      <c r="E25" s="36" t="s">
        <v>60</v>
      </c>
      <c r="F25" s="39">
        <f>IF(ISNUMBER(C26),C26,"")</f>
        <v>9360</v>
      </c>
    </row>
    <row r="26" spans="2:6" ht="14.4" customHeight="1" x14ac:dyDescent="0.3">
      <c r="B26" s="36" t="s">
        <v>61</v>
      </c>
      <c r="C26" s="40">
        <f>IF($C$10="Nee","nvt (toewijzing zonder ambulante jeugdhulp)",IF(COUNTA(C8,C17,C18,C19)=4,C17*C18*C22,0))</f>
        <v>9360</v>
      </c>
      <c r="D26" s="38"/>
      <c r="E26" s="41" t="s">
        <v>62</v>
      </c>
      <c r="F26" s="42">
        <f ca="1">IFERROR(IF(TODAY()&gt;lijsten!E2,"Tarieven verouderd",IF(OR(C26&gt;0,C25&gt;0),C26+C25,0)),"")</f>
        <v>66645.85448972258</v>
      </c>
    </row>
  </sheetData>
  <sheetProtection sheet="1" objects="1" scenarios="1" formatColumns="0" formatRows="0"/>
  <mergeCells count="5">
    <mergeCell ref="C1:E1"/>
    <mergeCell ref="E14:F14"/>
    <mergeCell ref="B11:C11"/>
    <mergeCell ref="E7:E11"/>
    <mergeCell ref="C5:D5"/>
  </mergeCells>
  <conditionalFormatting sqref="C18">
    <cfRule type="expression" dxfId="115" priority="18">
      <formula>AND(C8="Duurzaam",C18&lt;&gt;52,C18&lt;&gt;0)</formula>
    </cfRule>
  </conditionalFormatting>
  <conditionalFormatting sqref="C15">
    <cfRule type="expression" dxfId="114" priority="17">
      <formula>AND(C8="Duurzaam",C15&lt;&gt;52,C15&lt;&gt;0)</formula>
    </cfRule>
  </conditionalFormatting>
  <conditionalFormatting sqref="C8:C10 C13:C19">
    <cfRule type="expression" dxfId="113" priority="19">
      <formula>NOT(ISBLANK(C8))</formula>
    </cfRule>
    <cfRule type="expression" dxfId="112" priority="24">
      <formula>ISBLANK(C8)</formula>
    </cfRule>
  </conditionalFormatting>
  <conditionalFormatting sqref="C13:C16">
    <cfRule type="expression" dxfId="111" priority="22">
      <formula>OR($C$9="Nee",ISBLANK($C$9))</formula>
    </cfRule>
  </conditionalFormatting>
  <conditionalFormatting sqref="C17:C19">
    <cfRule type="expression" dxfId="110" priority="20">
      <formula>OR($C$10="Nee",ISBLANK($C$10))</formula>
    </cfRule>
  </conditionalFormatting>
  <conditionalFormatting sqref="B16">
    <cfRule type="expression" dxfId="109" priority="16">
      <formula>B16="Intensiteit groepsaanbod ('zwaar' alleen bij KDC's!!)"</formula>
    </cfRule>
  </conditionalFormatting>
  <dataValidations disablePrompts="1" count="4">
    <dataValidation type="list" allowBlank="1" showInputMessage="1" showErrorMessage="1" sqref="D16" xr:uid="{E4DB1075-EB1B-4CFC-9EB3-E52BF5EE7E44}">
      <formula1>duurzaam</formula1>
    </dataValidation>
    <dataValidation type="list" allowBlank="1" showInputMessage="1" showErrorMessage="1" sqref="C8" xr:uid="{AE02E420-CA3A-4080-B119-1247D114FDBB}">
      <formula1>"Duurzaam,Herstel"</formula1>
    </dataValidation>
    <dataValidation type="list" allowBlank="1" showInputMessage="1" showErrorMessage="1" sqref="C16" xr:uid="{BF8450BC-7591-4A1C-9218-8B1EBBB3DAE1}">
      <formula1>INDIRECT($C$8)</formula1>
    </dataValidation>
    <dataValidation type="list" allowBlank="1" showInputMessage="1" showErrorMessage="1" sqref="C9:C10" xr:uid="{ACAAF7A0-A644-494A-8E70-646B6E554FF3}">
      <formula1>"Ja,Nee"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0F793FD6-7849-4EB8-9B1E-346A9E5C5D57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B22:C26 F6:F10 B6 D7:D11 B12:C19 D5:F6 B7:C10 D12:F28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BD6E822-0954-4ACB-AD0F-3BB5F366F650}">
          <x14:formula1>
            <xm:f>lijsten!$C$3:$C$6</xm:f>
          </x14:formula1>
          <xm:sqref>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906D-AF60-4B51-A2C9-61F58A07609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5752-355B-4579-8CE3-559BFB3DB465}">
  <dimension ref="B1:F26"/>
  <sheetViews>
    <sheetView showGridLines="0" showRowColHeaders="0" showZeros="0" zoomScaleNormal="100" workbookViewId="0">
      <selection activeCell="C19" sqref="C19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6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13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7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6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70</v>
      </c>
      <c r="D22" s="10"/>
      <c r="E22" s="19" t="s">
        <v>45</v>
      </c>
      <c r="F22" s="27">
        <f>C18</f>
        <v>13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78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70</v>
      </c>
    </row>
    <row r="25" spans="2:6" ht="15" thickBot="1" x14ac:dyDescent="0.35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5460</v>
      </c>
    </row>
    <row r="26" spans="2:6" ht="14.4" customHeight="1" thickBot="1" x14ac:dyDescent="0.35">
      <c r="B26" s="36" t="s">
        <v>61</v>
      </c>
      <c r="C26" s="40">
        <f>IF($C$10="Nee","nvt (toewijzing zonder ambulante jeugdhulp)",IF(COUNTA(C8,C17,C18,C19)=4,C17*C18*C22,0))</f>
        <v>5460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107" priority="3">
      <formula>AND(C8="Duurzaam",C18&lt;&gt;52,C18&lt;&gt;0)</formula>
    </cfRule>
  </conditionalFormatting>
  <conditionalFormatting sqref="C15">
    <cfRule type="expression" dxfId="106" priority="2">
      <formula>AND(C8="Duurzaam",C15&lt;&gt;52,C15&lt;&gt;0)</formula>
    </cfRule>
  </conditionalFormatting>
  <conditionalFormatting sqref="C8:C10 C13:C19">
    <cfRule type="expression" dxfId="105" priority="4">
      <formula>NOT(ISBLANK(C8))</formula>
    </cfRule>
    <cfRule type="expression" dxfId="104" priority="8">
      <formula>ISBLANK(C8)</formula>
    </cfRule>
  </conditionalFormatting>
  <conditionalFormatting sqref="C13:C16">
    <cfRule type="expression" dxfId="103" priority="6">
      <formula>OR($C$9="Nee",ISBLANK($C$9))</formula>
    </cfRule>
  </conditionalFormatting>
  <conditionalFormatting sqref="C17:C19">
    <cfRule type="expression" dxfId="102" priority="5">
      <formula>OR($C$10="Nee",ISBLANK($C$10))</formula>
    </cfRule>
  </conditionalFormatting>
  <conditionalFormatting sqref="B16">
    <cfRule type="expression" dxfId="101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DBCFEA1E-9F2F-4474-8F16-63675E6F98AE}">
      <formula1>"Ja,Nee"</formula1>
    </dataValidation>
    <dataValidation type="list" allowBlank="1" showInputMessage="1" showErrorMessage="1" sqref="C16" xr:uid="{E393A2E9-E99C-4315-AF7B-0B413C45A9AF}">
      <formula1>INDIRECT($C$8)</formula1>
    </dataValidation>
    <dataValidation type="list" allowBlank="1" showInputMessage="1" showErrorMessage="1" sqref="C8" xr:uid="{DEB32960-13C0-42D4-AC95-B47207BD550F}">
      <formula1>"Duurzaam,Herstel"</formula1>
    </dataValidation>
    <dataValidation type="list" allowBlank="1" showInputMessage="1" showErrorMessage="1" sqref="D16" xr:uid="{37EEB69E-86A5-4F7A-9298-113D8EDD072D}">
      <formula1>duurzaam</formula1>
    </dataValidation>
  </dataValidations>
  <pageMargins left="0.7" right="0.7" top="0.75" bottom="0.75" header="0.3" footer="0.3"/>
  <pageSetup paperSize="9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C72CF019-1071-46A8-9B1B-1E8FB26AD75F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EBFA4116-A54C-4204-B57F-1BF9E3300F3C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223F3E-A401-4682-8501-E4EA14B7DF55}">
          <x14:formula1>
            <xm:f>lijsten!$C$3:$C$6</xm:f>
          </x14:formula1>
          <xm:sqref>C19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6A5E-F252-48D1-B662-6212F0AED5D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032B-FC34-4A6F-B014-5104D657F9A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1FD9-727B-4442-8A27-ADBAE37C862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664B-BB91-43D6-9F37-8B9D5884D2A0}">
  <dimension ref="B1:F26"/>
  <sheetViews>
    <sheetView showGridLines="0" showRowColHeaders="0" showZeros="0" topLeftCell="A6" zoomScaleNormal="100" workbookViewId="0">
      <selection activeCell="L19" sqref="L19"/>
    </sheetView>
  </sheetViews>
  <sheetFormatPr defaultRowHeight="14.4" x14ac:dyDescent="0.3"/>
  <cols>
    <col min="1" max="1" width="1.33203125" customWidth="1"/>
    <col min="2" max="2" width="51.88671875" customWidth="1"/>
    <col min="3" max="3" width="36.33203125" customWidth="1"/>
    <col min="4" max="4" width="2.33203125" customWidth="1"/>
    <col min="5" max="5" width="26.88671875" customWidth="1"/>
    <col min="6" max="6" width="13.44140625" customWidth="1"/>
    <col min="7" max="7" width="10.109375" customWidth="1"/>
  </cols>
  <sheetData>
    <row r="1" spans="2:6" ht="20.25" customHeight="1" x14ac:dyDescent="0.3">
      <c r="C1" s="48" t="str">
        <f>"Rekentool standaardbudgetten "&amp;YEAR(lijsten!E2)</f>
        <v>Rekentool standaardbudgetten 2023</v>
      </c>
      <c r="D1" s="48"/>
      <c r="E1" s="48"/>
    </row>
    <row r="2" spans="2:6" ht="14.4" customHeight="1" x14ac:dyDescent="0.3">
      <c r="D2" s="8"/>
      <c r="E2" s="8"/>
    </row>
    <row r="3" spans="2:6" ht="14.4" customHeight="1" x14ac:dyDescent="0.3">
      <c r="C3" s="8"/>
      <c r="D3" s="8"/>
      <c r="E3" s="8"/>
    </row>
    <row r="4" spans="2:6" ht="14.4" customHeight="1" x14ac:dyDescent="0.3">
      <c r="C4" s="7"/>
    </row>
    <row r="5" spans="2:6" x14ac:dyDescent="0.3">
      <c r="B5" s="10"/>
      <c r="C5" s="53" t="s">
        <v>25</v>
      </c>
      <c r="D5" s="53"/>
      <c r="E5" s="10"/>
      <c r="F5" s="10"/>
    </row>
    <row r="6" spans="2:6" x14ac:dyDescent="0.3">
      <c r="B6" s="10"/>
      <c r="C6" s="10"/>
      <c r="D6" s="10"/>
      <c r="E6" s="10"/>
      <c r="F6" s="11" t="s">
        <v>26</v>
      </c>
    </row>
    <row r="7" spans="2:6" ht="14.4" customHeight="1" x14ac:dyDescent="0.3">
      <c r="B7" s="10"/>
      <c r="C7" s="12" t="s">
        <v>27</v>
      </c>
      <c r="D7" s="10"/>
      <c r="E7" s="52" t="str">
        <f ca="1">IF(TODAY()&gt;lijsten!$E$2-30,"Let op: de tarieven 2022 gelden nog "&amp;lijsten!E2-TODAY()&amp;" dagen. Vanaf 1 januari werkt deze rekentool niet meer. Mail Sybe Bijleveld (sybe@bijleveldadvies.nl) om de nieuwe tarieven in te lezen.","")</f>
        <v/>
      </c>
      <c r="F7" s="13" t="s">
        <v>28</v>
      </c>
    </row>
    <row r="8" spans="2:6" x14ac:dyDescent="0.3">
      <c r="B8" s="14" t="s">
        <v>29</v>
      </c>
      <c r="C8" s="15" t="s">
        <v>63</v>
      </c>
      <c r="D8" s="10"/>
      <c r="E8" s="52"/>
      <c r="F8" s="44" t="s">
        <v>31</v>
      </c>
    </row>
    <row r="9" spans="2:6" x14ac:dyDescent="0.3">
      <c r="B9" s="14" t="s">
        <v>32</v>
      </c>
      <c r="C9" s="15" t="s">
        <v>64</v>
      </c>
      <c r="D9" s="10"/>
      <c r="E9" s="52"/>
      <c r="F9" s="43" t="s">
        <v>34</v>
      </c>
    </row>
    <row r="10" spans="2:6" x14ac:dyDescent="0.3">
      <c r="B10" s="14" t="s">
        <v>35</v>
      </c>
      <c r="C10" s="15" t="s">
        <v>33</v>
      </c>
      <c r="D10" s="10"/>
      <c r="E10" s="52"/>
      <c r="F10" s="45" t="s">
        <v>36</v>
      </c>
    </row>
    <row r="11" spans="2:6" x14ac:dyDescent="0.3">
      <c r="B11" s="51" t="str">
        <f ca="1">IF(TODAY()&gt;lijsten!E2,"Verouderde tarieven!! Bel Sybe Bijleveld (06 1100399) om de tarieven "&amp;YEAR(lijsten!E2)+1&amp;" in te lezen","")</f>
        <v/>
      </c>
      <c r="C11" s="51"/>
      <c r="D11" s="16"/>
      <c r="E11" s="52"/>
      <c r="F11" s="10"/>
    </row>
    <row r="12" spans="2:6" x14ac:dyDescent="0.3">
      <c r="B12" s="17" t="s">
        <v>37</v>
      </c>
      <c r="C12" s="46" t="s">
        <v>38</v>
      </c>
      <c r="D12" s="10"/>
      <c r="E12" s="12" t="str">
        <f>IF(AND(C8="Duurzaam",OR(AND(C15&lt;&gt;52,C15&lt;&gt;""),AND(C18&lt;&gt;52,C18&lt;&gt;""))),"Let op: geldigheid toewijzingen Duurzaam is altijd 52 weken!","")</f>
        <v/>
      </c>
      <c r="F12" s="10"/>
    </row>
    <row r="13" spans="2:6" x14ac:dyDescent="0.3">
      <c r="B13" s="19" t="s">
        <v>39</v>
      </c>
      <c r="C13" s="20"/>
      <c r="D13" s="10"/>
      <c r="E13" s="10"/>
      <c r="F13" s="10"/>
    </row>
    <row r="14" spans="2:6" x14ac:dyDescent="0.3">
      <c r="B14" s="19" t="s">
        <v>40</v>
      </c>
      <c r="C14" s="20"/>
      <c r="D14" s="10"/>
      <c r="E14" s="49" t="str">
        <f>"GEGEVENS STANDAARDBUDGET "&amp;UPPER(C8)</f>
        <v>GEGEVENS STANDAARDBUDGET HERSTEL</v>
      </c>
      <c r="F14" s="50"/>
    </row>
    <row r="15" spans="2:6" x14ac:dyDescent="0.3">
      <c r="B15" s="19" t="s">
        <v>41</v>
      </c>
      <c r="C15" s="21"/>
      <c r="D15" s="10"/>
      <c r="E15" s="19" t="s">
        <v>42</v>
      </c>
      <c r="F15" s="22">
        <f>C13</f>
        <v>0</v>
      </c>
    </row>
    <row r="16" spans="2:6" x14ac:dyDescent="0.3">
      <c r="B16" s="19" t="str">
        <f>IF(AND(C16=lijsten!$D$6,'Rekenhulp standaardbudget 1'!C8="duurzaam"),"Intensiteit groepsaanbod ('zwaar' alleen bij KDC's!!)","Intensiteit groepsaanbod (dropdown)")</f>
        <v>Intensiteit groepsaanbod (dropdown)</v>
      </c>
      <c r="C16" s="23"/>
      <c r="D16" s="24"/>
      <c r="E16" s="25" t="s">
        <v>43</v>
      </c>
      <c r="F16" s="19" t="str">
        <f>IF(ISNUMBER(C23),C23,"")</f>
        <v/>
      </c>
    </row>
    <row r="17" spans="2:6" x14ac:dyDescent="0.3">
      <c r="B17" s="19" t="s">
        <v>44</v>
      </c>
      <c r="C17" s="20">
        <v>4</v>
      </c>
      <c r="D17" s="26"/>
      <c r="E17" s="19" t="s">
        <v>45</v>
      </c>
      <c r="F17" s="27">
        <f>C15</f>
        <v>0</v>
      </c>
    </row>
    <row r="18" spans="2:6" x14ac:dyDescent="0.3">
      <c r="B18" s="19" t="s">
        <v>46</v>
      </c>
      <c r="C18" s="21">
        <v>52</v>
      </c>
      <c r="D18" s="28"/>
      <c r="E18" s="25" t="s">
        <v>47</v>
      </c>
      <c r="F18" s="29" t="str">
        <f>IF(ISNUMBER(C23),C23*C15,"")</f>
        <v/>
      </c>
    </row>
    <row r="19" spans="2:6" x14ac:dyDescent="0.3">
      <c r="B19" s="30" t="s">
        <v>48</v>
      </c>
      <c r="C19" s="23" t="s">
        <v>7</v>
      </c>
      <c r="D19" s="10"/>
      <c r="E19" s="25" t="s">
        <v>49</v>
      </c>
      <c r="F19" s="31" t="str">
        <f>IF(C16&lt;&gt;"",RIGHT(C16,LEN(C16)-13),"")</f>
        <v/>
      </c>
    </row>
    <row r="20" spans="2:6" x14ac:dyDescent="0.3">
      <c r="B20" s="10"/>
      <c r="C20" s="10"/>
      <c r="D20" s="10"/>
      <c r="E20" s="32" t="s">
        <v>50</v>
      </c>
      <c r="F20" s="33" t="str">
        <f>IF(ISNUMBER(C25),C25,"")</f>
        <v/>
      </c>
    </row>
    <row r="21" spans="2:6" x14ac:dyDescent="0.3">
      <c r="B21" s="14" t="s">
        <v>51</v>
      </c>
      <c r="C21" s="18" t="s">
        <v>52</v>
      </c>
      <c r="D21" s="10"/>
      <c r="E21" s="25" t="s">
        <v>53</v>
      </c>
      <c r="F21" s="22">
        <f>C17</f>
        <v>4</v>
      </c>
    </row>
    <row r="22" spans="2:6" x14ac:dyDescent="0.3">
      <c r="B22" s="19" t="s">
        <v>54</v>
      </c>
      <c r="C22" s="34">
        <f>IF($C$10="Nee","nvt (toewijzing zonder ambulante jeugdhulp)",IFERROR(INDEX(lijsten!$B$3:$C$6,MATCH(C19,lijsten!$C$3:$C$6,0),1),""))</f>
        <v>70</v>
      </c>
      <c r="D22" s="10"/>
      <c r="E22" s="19" t="s">
        <v>45</v>
      </c>
      <c r="F22" s="27">
        <f>C18</f>
        <v>52</v>
      </c>
    </row>
    <row r="23" spans="2:6" x14ac:dyDescent="0.3">
      <c r="B23" s="19" t="s">
        <v>55</v>
      </c>
      <c r="C23" s="34" t="str">
        <f>IF($C$9="Nee","nvt (toewijzing zonder groepsaanbod)",IF(COUNTA(C13:C14)=2,C13*C14,))</f>
        <v>nvt (toewijzing zonder groepsaanbod)</v>
      </c>
      <c r="D23" s="10"/>
      <c r="E23" s="19" t="s">
        <v>56</v>
      </c>
      <c r="F23" s="29">
        <f>C17*C18</f>
        <v>208</v>
      </c>
    </row>
    <row r="24" spans="2:6" x14ac:dyDescent="0.3">
      <c r="B24" s="19" t="s">
        <v>57</v>
      </c>
      <c r="C24" s="34" t="str">
        <f>IF($C$9="Nee","nvt (toewijzing zonder groepsaanbod)",IFERROR(INDEX(lijsten!$D$3:$E$7,MATCH(C16,duurzaam,0),2),""))</f>
        <v>nvt (toewijzing zonder groepsaanbod)</v>
      </c>
      <c r="D24" s="10"/>
      <c r="E24" s="19" t="s">
        <v>58</v>
      </c>
      <c r="F24" s="35">
        <f>IF(ISNUMBER(C22),C22,"")</f>
        <v>70</v>
      </c>
    </row>
    <row r="25" spans="2:6" x14ac:dyDescent="0.3">
      <c r="B25" s="36" t="s">
        <v>59</v>
      </c>
      <c r="C25" s="37" t="str">
        <f>IF($C$9="Nee","nvt (toewijzing zonder groepsaanbod)",IF(AND(ISNUMBER(C23),ISNUMBER(C15),ISNUMBER(C24)),C15*C23*C24,0))</f>
        <v>nvt (toewijzing zonder groepsaanbod)</v>
      </c>
      <c r="D25" s="38"/>
      <c r="E25" s="36" t="s">
        <v>60</v>
      </c>
      <c r="F25" s="39">
        <f>IF(ISNUMBER(C26),C26,"")</f>
        <v>14560</v>
      </c>
    </row>
    <row r="26" spans="2:6" ht="14.4" customHeight="1" x14ac:dyDescent="0.3">
      <c r="B26" s="36" t="s">
        <v>61</v>
      </c>
      <c r="C26" s="40">
        <f>IF($C$10="Nee","nvt (toewijzing zonder ambulante jeugdhulp)",IF(COUNTA(C8,C17,C18,C19)=4,C17*C18*C22,0))</f>
        <v>14560</v>
      </c>
      <c r="D26" s="38"/>
      <c r="E26" s="41" t="s">
        <v>62</v>
      </c>
      <c r="F26" s="42" t="str">
        <f ca="1">IFERROR(IF(TODAY()&gt;lijsten!E2,"Tarieven verouderd",IF(OR(C26&gt;0,C25&gt;0),C26+C25,0)),"")</f>
        <v/>
      </c>
    </row>
  </sheetData>
  <sheetProtection sheet="1" objects="1" scenarios="1" formatColumns="0" formatRows="0"/>
  <mergeCells count="5">
    <mergeCell ref="C1:E1"/>
    <mergeCell ref="C5:D5"/>
    <mergeCell ref="E7:E11"/>
    <mergeCell ref="B11:C11"/>
    <mergeCell ref="E14:F14"/>
  </mergeCells>
  <conditionalFormatting sqref="C18">
    <cfRule type="expression" dxfId="98" priority="3">
      <formula>AND(C8="Duurzaam",C18&lt;&gt;52,C18&lt;&gt;0)</formula>
    </cfRule>
  </conditionalFormatting>
  <conditionalFormatting sqref="C15">
    <cfRule type="expression" dxfId="97" priority="2">
      <formula>AND(C8="Duurzaam",C15&lt;&gt;52,C15&lt;&gt;0)</formula>
    </cfRule>
  </conditionalFormatting>
  <conditionalFormatting sqref="C8:C10 C13:C19">
    <cfRule type="expression" dxfId="96" priority="4">
      <formula>NOT(ISBLANK(C8))</formula>
    </cfRule>
    <cfRule type="expression" dxfId="95" priority="8">
      <formula>ISBLANK(C8)</formula>
    </cfRule>
  </conditionalFormatting>
  <conditionalFormatting sqref="C13:C16">
    <cfRule type="expression" dxfId="94" priority="6">
      <formula>OR($C$9="Nee",ISBLANK($C$9))</formula>
    </cfRule>
  </conditionalFormatting>
  <conditionalFormatting sqref="C17:C19">
    <cfRule type="expression" dxfId="93" priority="5">
      <formula>OR($C$10="Nee",ISBLANK($C$10))</formula>
    </cfRule>
  </conditionalFormatting>
  <conditionalFormatting sqref="B16">
    <cfRule type="expression" dxfId="92" priority="1">
      <formula>B16="Intensiteit groepsaanbod ('zwaar' alleen bij KDC's!!)"</formula>
    </cfRule>
  </conditionalFormatting>
  <dataValidations count="4">
    <dataValidation type="list" allowBlank="1" showInputMessage="1" showErrorMessage="1" sqref="C9:C10" xr:uid="{A7CA5772-D984-4113-80F5-D8C158CA80D0}">
      <formula1>"Ja,Nee"</formula1>
    </dataValidation>
    <dataValidation type="list" allowBlank="1" showInputMessage="1" showErrorMessage="1" sqref="C16" xr:uid="{2258BF09-DB02-42D2-923A-22DA8220F390}">
      <formula1>INDIRECT($C$8)</formula1>
    </dataValidation>
    <dataValidation type="list" allowBlank="1" showInputMessage="1" showErrorMessage="1" sqref="C8" xr:uid="{74CDFD7C-CE22-4CA2-B5CE-3BA20E8BCC4A}">
      <formula1>"Duurzaam,Herstel"</formula1>
    </dataValidation>
    <dataValidation type="list" allowBlank="1" showInputMessage="1" showErrorMessage="1" sqref="D16" xr:uid="{7E593927-6031-425C-85BC-C965E2C3AD67}">
      <formula1>duurzaam</formula1>
    </dataValidation>
  </dataValidations>
  <pageMargins left="0.7" right="0.7" top="0.75" bottom="0.75" header="0.3" footer="0.3"/>
  <pageSetup paperSize="9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3E525E3-E90E-45DF-A0BA-034E8AAE3D7F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A5:A28 D27:F28</xm:sqref>
        </x14:conditionalFormatting>
        <x14:conditionalFormatting xmlns:xm="http://schemas.microsoft.com/office/excel/2006/main">
          <x14:cfRule type="expression" priority="7" id="{875AC227-C175-4314-96D8-53DDD0B0684F}">
            <xm:f>TODAY()&gt;lijsten!$E$2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B22:C26 B6 D7:D11 B12:C19 F5:F10 D5:E6 B7:C10 D12:F26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6E29CE-313C-43BC-A245-9BA456350CD6}">
          <x14:formula1>
            <xm:f>lijsten!$C$3:$C$6</xm:f>
          </x14:formula1>
          <xm:sqref>C19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E085CB4B9E5042AF8A048C5959E246" ma:contentTypeVersion="15" ma:contentTypeDescription="Een nieuw document maken." ma:contentTypeScope="" ma:versionID="e70f6bd3afcf25f362fc82003e9b54fe">
  <xsd:schema xmlns:xsd="http://www.w3.org/2001/XMLSchema" xmlns:xs="http://www.w3.org/2001/XMLSchema" xmlns:p="http://schemas.microsoft.com/office/2006/metadata/properties" xmlns:ns2="c12d84f1-d0d5-41ed-88c6-22c43b5cadae" xmlns:ns3="266f618a-9115-45d6-a13a-cfc44a6f9a91" targetNamespace="http://schemas.microsoft.com/office/2006/metadata/properties" ma:root="true" ma:fieldsID="46f12913ff9287009b8663528d5dbb3c" ns2:_="" ns3:_="">
    <xsd:import namespace="c12d84f1-d0d5-41ed-88c6-22c43b5cadae"/>
    <xsd:import namespace="266f618a-9115-45d6-a13a-cfc44a6f9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d84f1-d0d5-41ed-88c6-22c43b5ca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b4ade715-ca9d-4ad3-8308-0170b3290e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f618a-9115-45d6-a13a-cfc44a6f9a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3ecd875-5216-4608-a677-0e2bd688c67a}" ma:internalName="TaxCatchAll" ma:showField="CatchAllData" ma:web="266f618a-9115-45d6-a13a-cfc44a6f9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2d84f1-d0d5-41ed-88c6-22c43b5cadae">
      <Terms xmlns="http://schemas.microsoft.com/office/infopath/2007/PartnerControls"/>
    </lcf76f155ced4ddcb4097134ff3c332f>
    <TaxCatchAll xmlns="266f618a-9115-45d6-a13a-cfc44a6f9a91" xsi:nil="true"/>
  </documentManagement>
</p:properties>
</file>

<file path=customXml/itemProps1.xml><?xml version="1.0" encoding="utf-8"?>
<ds:datastoreItem xmlns:ds="http://schemas.openxmlformats.org/officeDocument/2006/customXml" ds:itemID="{E120D828-BD8C-41BC-8BA7-FE14A88BD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d84f1-d0d5-41ed-88c6-22c43b5cadae"/>
    <ds:schemaRef ds:uri="266f618a-9115-45d6-a13a-cfc44a6f9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C3AE4-6EAC-4E62-8A65-E3E85BE78C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883DB-E445-49F5-8D78-2115B3498D6E}">
  <ds:schemaRefs>
    <ds:schemaRef ds:uri="http://schemas.microsoft.com/office/2006/metadata/properties"/>
    <ds:schemaRef ds:uri="http://schemas.microsoft.com/office/infopath/2007/PartnerControls"/>
    <ds:schemaRef ds:uri="c12d84f1-d0d5-41ed-88c6-22c43b5cadae"/>
    <ds:schemaRef ds:uri="266f618a-9115-45d6-a13a-cfc44a6f9a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16</vt:i4>
      </vt:variant>
    </vt:vector>
  </HeadingPairs>
  <TitlesOfParts>
    <vt:vector size="38" baseType="lpstr">
      <vt:lpstr>Versiebeheer</vt:lpstr>
      <vt:lpstr>lijsten</vt:lpstr>
      <vt:lpstr>Rekenhulp standaardbudget 1</vt:lpstr>
      <vt:lpstr>Blad10</vt:lpstr>
      <vt:lpstr>Rekenhulp standaardbudget 2</vt:lpstr>
      <vt:lpstr>Blad2</vt:lpstr>
      <vt:lpstr>Blad7</vt:lpstr>
      <vt:lpstr>Blad6</vt:lpstr>
      <vt:lpstr>Rekenhulp standaardbudget 6</vt:lpstr>
      <vt:lpstr>Blad1</vt:lpstr>
      <vt:lpstr>Rekenhulp standaardbudget 3</vt:lpstr>
      <vt:lpstr>Rekenhulp standaardbudget 4</vt:lpstr>
      <vt:lpstr>Rekenhulp standaardbudget 5</vt:lpstr>
      <vt:lpstr>Blad3</vt:lpstr>
      <vt:lpstr>Rekenhulp standaardbudget 7</vt:lpstr>
      <vt:lpstr>Rekenhulp standaardbudget 8</vt:lpstr>
      <vt:lpstr>Rekenhulp standaardbudget 9</vt:lpstr>
      <vt:lpstr>Rekenhulp standaardbudget 6-1</vt:lpstr>
      <vt:lpstr>Rekenhulp standaardbudget 8-1</vt:lpstr>
      <vt:lpstr>Blad4</vt:lpstr>
      <vt:lpstr>Rekenhulp standaardbudget 9-1</vt:lpstr>
      <vt:lpstr>Rekenhulp standaardbudget 10-1</vt:lpstr>
      <vt:lpstr>'Rekenhulp standaardbudget 1'!Afdrukbereik</vt:lpstr>
      <vt:lpstr>'Rekenhulp standaardbudget 10-1'!Afdrukbereik</vt:lpstr>
      <vt:lpstr>'Rekenhulp standaardbudget 2'!Afdrukbereik</vt:lpstr>
      <vt:lpstr>'Rekenhulp standaardbudget 3'!Afdrukbereik</vt:lpstr>
      <vt:lpstr>'Rekenhulp standaardbudget 4'!Afdrukbereik</vt:lpstr>
      <vt:lpstr>'Rekenhulp standaardbudget 5'!Afdrukbereik</vt:lpstr>
      <vt:lpstr>'Rekenhulp standaardbudget 6'!Afdrukbereik</vt:lpstr>
      <vt:lpstr>'Rekenhulp standaardbudget 6-1'!Afdrukbereik</vt:lpstr>
      <vt:lpstr>'Rekenhulp standaardbudget 7'!Afdrukbereik</vt:lpstr>
      <vt:lpstr>'Rekenhulp standaardbudget 8'!Afdrukbereik</vt:lpstr>
      <vt:lpstr>'Rekenhulp standaardbudget 8-1'!Afdrukbereik</vt:lpstr>
      <vt:lpstr>'Rekenhulp standaardbudget 9'!Afdrukbereik</vt:lpstr>
      <vt:lpstr>'Rekenhulp standaardbudget 9-1'!Afdrukbereik</vt:lpstr>
      <vt:lpstr>duurzaam</vt:lpstr>
      <vt:lpstr>herstel</vt:lpstr>
      <vt:lpstr>rekentarief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Bijleveld Advies</dc:creator>
  <cp:keywords/>
  <dc:description/>
  <cp:lastModifiedBy>Maaike Varwijk</cp:lastModifiedBy>
  <cp:revision/>
  <dcterms:created xsi:type="dcterms:W3CDTF">2022-04-08T08:09:13Z</dcterms:created>
  <dcterms:modified xsi:type="dcterms:W3CDTF">2022-12-19T11:30:14Z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0x010100DFE085CB4B9E5042AF8A048C5959E246</vt:lpwstr>
  </property>
  <property fmtid="{D5CDD505-2E9C-101B-9397-08002B2CF9AE}" pid="3" name="MediaServiceImageTags">
    <vt:lpwstr/>
  </property>
</Properties>
</file>